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226"/>
  <workbookPr showInkAnnotation="0" codeName="ThisWorkbook" autoCompressPictures="0"/>
  <mc:AlternateContent xmlns:mc="http://schemas.openxmlformats.org/markup-compatibility/2006">
    <mc:Choice Requires="x15">
      <x15ac:absPath xmlns:x15ac="http://schemas.microsoft.com/office/spreadsheetml/2010/11/ac" url="T:\Data\QC\Quality Analyst Docs\"/>
    </mc:Choice>
  </mc:AlternateContent>
  <xr:revisionPtr revIDLastSave="0" documentId="10_ncr:8100000_{AD94954D-CF36-47B4-970D-F2E44920BB86}" xr6:coauthVersionLast="32" xr6:coauthVersionMax="32" xr10:uidLastSave="{00000000-0000-0000-0000-000000000000}"/>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1600" windowHeight="967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5" i="5" l="1"/>
  <c r="C5" i="5"/>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I5" i="5" s="1"/>
  <c r="B6" i="5"/>
  <c r="C6" i="5"/>
  <c r="V6" i="5" s="1"/>
  <c r="B7" i="5"/>
  <c r="C7" i="5"/>
  <c r="V7" i="5" s="1"/>
  <c r="B8" i="5"/>
  <c r="C8" i="5"/>
  <c r="V8" i="5" s="1"/>
  <c r="B9" i="5"/>
  <c r="C9" i="5"/>
  <c r="V9" i="5" s="1"/>
  <c r="B10" i="5"/>
  <c r="C10" i="5"/>
  <c r="B11" i="5"/>
  <c r="C11" i="5"/>
  <c r="V11" i="5" s="1"/>
  <c r="B12" i="5"/>
  <c r="C12" i="5"/>
  <c r="V12" i="5" s="1"/>
  <c r="F12" i="5" s="1"/>
  <c r="B13" i="5"/>
  <c r="C13" i="5"/>
  <c r="V13" i="5" s="1"/>
  <c r="B14" i="5"/>
  <c r="C14" i="5"/>
  <c r="B15" i="5"/>
  <c r="C15" i="5"/>
  <c r="V15" i="5" s="1"/>
  <c r="B16" i="5"/>
  <c r="C16" i="5"/>
  <c r="V16" i="5" s="1"/>
  <c r="B17" i="5"/>
  <c r="C17" i="5"/>
  <c r="V17" i="5" s="1"/>
  <c r="B18" i="5"/>
  <c r="C18" i="5"/>
  <c r="B19" i="5"/>
  <c r="C19" i="5"/>
  <c r="V19" i="5" s="1"/>
  <c r="B20" i="5"/>
  <c r="C20" i="5"/>
  <c r="V20" i="5" s="1"/>
  <c r="B21" i="5"/>
  <c r="C21" i="5"/>
  <c r="V21" i="5" s="1"/>
  <c r="B22" i="5"/>
  <c r="C22" i="5"/>
  <c r="V22" i="5" s="1"/>
  <c r="B23" i="5"/>
  <c r="C23" i="5"/>
  <c r="V23" i="5" s="1"/>
  <c r="B24" i="5"/>
  <c r="C24" i="5"/>
  <c r="B25" i="5"/>
  <c r="C25" i="5"/>
  <c r="V25" i="5" s="1"/>
  <c r="B26" i="5"/>
  <c r="C26" i="5"/>
  <c r="V26" i="5" s="1"/>
  <c r="B27" i="5"/>
  <c r="C27" i="5"/>
  <c r="V27" i="5" s="1"/>
  <c r="B28" i="5"/>
  <c r="C28" i="5"/>
  <c r="V28" i="5" s="1"/>
  <c r="B29" i="5"/>
  <c r="C29" i="5"/>
  <c r="V29" i="5" s="1"/>
  <c r="B30" i="5"/>
  <c r="C30" i="5"/>
  <c r="B31" i="5"/>
  <c r="C31" i="5"/>
  <c r="V31" i="5" s="1"/>
  <c r="B32" i="5"/>
  <c r="C32" i="5"/>
  <c r="B33" i="5"/>
  <c r="C33" i="5"/>
  <c r="V33" i="5" s="1"/>
  <c r="B34" i="5"/>
  <c r="C34" i="5"/>
  <c r="B35" i="5"/>
  <c r="C35" i="5"/>
  <c r="V35" i="5" s="1"/>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B48" i="5"/>
  <c r="C48" i="5"/>
  <c r="V48" i="5" s="1"/>
  <c r="B49" i="5"/>
  <c r="C49" i="5"/>
  <c r="V49" i="5" s="1"/>
  <c r="B50" i="5"/>
  <c r="C50" i="5"/>
  <c r="B51" i="5"/>
  <c r="C51" i="5"/>
  <c r="V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G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F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J7" i="5"/>
  <c r="R11" i="5"/>
  <c r="G13" i="5"/>
  <c r="R15" i="5"/>
  <c r="F23" i="5"/>
  <c r="F25" i="5"/>
  <c r="H29" i="5"/>
  <c r="E31" i="5"/>
  <c r="X31" i="5" s="1"/>
  <c r="E33" i="5"/>
  <c r="X33" i="5" s="1"/>
  <c r="F35" i="5"/>
  <c r="I37" i="5"/>
  <c r="R39" i="5"/>
  <c r="I43" i="5"/>
  <c r="E45" i="5"/>
  <c r="X45" i="5" s="1"/>
  <c r="I47" i="5"/>
  <c r="G49" i="5"/>
  <c r="I51" i="5"/>
  <c r="J53" i="5"/>
  <c r="G55"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E177" i="5"/>
  <c r="X177" i="5" s="1"/>
  <c r="E181" i="5"/>
  <c r="X181" i="5" s="1"/>
  <c r="H189" i="5"/>
  <c r="F237" i="5"/>
  <c r="R261"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7" i="5"/>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AB2274" i="5" s="1"/>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AB2410" i="5" s="1"/>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c r="B54" i="6"/>
  <c r="G54" i="6" s="1"/>
  <c r="B53" i="6"/>
  <c r="G53" i="6" s="1"/>
  <c r="B50" i="6"/>
  <c r="G50" i="6" s="1"/>
  <c r="H14" i="6"/>
  <c r="H61" i="4"/>
  <c r="B86" i="4"/>
  <c r="F23" i="6"/>
  <c r="G2388" i="5"/>
  <c r="I1612" i="5"/>
  <c r="I1606" i="5"/>
  <c r="E1580" i="5"/>
  <c r="X1580" i="5" s="1"/>
  <c r="I1070" i="5"/>
  <c r="F1872"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J2218" i="5"/>
  <c r="G1924" i="5"/>
  <c r="J1852" i="5"/>
  <c r="J1436" i="5"/>
  <c r="F1428" i="5"/>
  <c r="F1420" i="5"/>
  <c r="F1412" i="5"/>
  <c r="F1404" i="5"/>
  <c r="R1380" i="5"/>
  <c r="H1372" i="5"/>
  <c r="AB1279" i="5"/>
  <c r="I1164" i="5"/>
  <c r="F1036" i="5"/>
  <c r="J132" i="5"/>
  <c r="I116" i="5"/>
  <c r="I76" i="5"/>
  <c r="F68" i="5"/>
  <c r="E52" i="5"/>
  <c r="X52" i="5" s="1"/>
  <c r="H28" i="5"/>
  <c r="G20" i="5"/>
  <c r="AB12" i="5"/>
  <c r="I2050" i="5"/>
  <c r="E1204" i="5"/>
  <c r="X1204" i="5" s="1"/>
  <c r="G1076"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AB1127" i="5"/>
  <c r="G1124" i="5"/>
  <c r="I1092" i="5"/>
  <c r="G1060" i="5"/>
  <c r="AB1135" i="5"/>
  <c r="E79" i="5"/>
  <c r="X79" i="5" s="1"/>
  <c r="G237" i="5"/>
  <c r="R93" i="5"/>
  <c r="E23" i="5"/>
  <c r="X23" i="5" s="1"/>
  <c r="F117" i="5"/>
  <c r="B23" i="6" l="1"/>
  <c r="B48" i="6" s="1"/>
  <c r="B21" i="6"/>
  <c r="B31" i="6" s="1"/>
  <c r="F21" i="6"/>
  <c r="B20" i="6"/>
  <c r="B35"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V2073" i="5"/>
  <c r="E2073" i="5" s="1"/>
  <c r="X2073" i="5" s="1"/>
  <c r="V2061" i="5"/>
  <c r="J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F1765" i="5" s="1"/>
  <c r="V1737" i="5"/>
  <c r="J1737" i="5" s="1"/>
  <c r="V1729" i="5"/>
  <c r="V1713" i="5"/>
  <c r="E1713" i="5" s="1"/>
  <c r="X1713" i="5" s="1"/>
  <c r="V1709" i="5"/>
  <c r="I1709" i="5" s="1"/>
  <c r="V1637" i="5"/>
  <c r="R1637" i="5" s="1"/>
  <c r="V1633" i="5"/>
  <c r="V1621" i="5"/>
  <c r="H1621" i="5" s="1"/>
  <c r="V1617" i="5"/>
  <c r="G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E449" i="5" s="1"/>
  <c r="X449" i="5" s="1"/>
  <c r="V445" i="5"/>
  <c r="V439" i="5"/>
  <c r="E439" i="5" s="1"/>
  <c r="X439" i="5" s="1"/>
  <c r="V433" i="5"/>
  <c r="V429" i="5"/>
  <c r="V425" i="5"/>
  <c r="V423" i="5"/>
  <c r="F423" i="5" s="1"/>
  <c r="V421" i="5"/>
  <c r="F421" i="5" s="1"/>
  <c r="V417" i="5"/>
  <c r="V411" i="5"/>
  <c r="J411" i="5" s="1"/>
  <c r="V403" i="5"/>
  <c r="E403" i="5" s="1"/>
  <c r="X403" i="5" s="1"/>
  <c r="V395" i="5"/>
  <c r="E395" i="5" s="1"/>
  <c r="X395" i="5" s="1"/>
  <c r="V387" i="5"/>
  <c r="E387" i="5" s="1"/>
  <c r="X387" i="5" s="1"/>
  <c r="V379" i="5"/>
  <c r="G379" i="5" s="1"/>
  <c r="V371" i="5"/>
  <c r="R371" i="5" s="1"/>
  <c r="V363" i="5"/>
  <c r="V347" i="5"/>
  <c r="R347" i="5" s="1"/>
  <c r="V339" i="5"/>
  <c r="J339" i="5" s="1"/>
  <c r="V331" i="5"/>
  <c r="F331" i="5" s="1"/>
  <c r="V323" i="5"/>
  <c r="V299" i="5"/>
  <c r="F299" i="5" s="1"/>
  <c r="V291" i="5"/>
  <c r="H291" i="5" s="1"/>
  <c r="V283" i="5"/>
  <c r="J283" i="5" s="1"/>
  <c r="V275" i="5"/>
  <c r="V259" i="5"/>
  <c r="R259" i="5" s="1"/>
  <c r="V243" i="5"/>
  <c r="V235" i="5"/>
  <c r="H235" i="5" s="1"/>
  <c r="V227" i="5"/>
  <c r="E227" i="5" s="1"/>
  <c r="X227" i="5" s="1"/>
  <c r="V219" i="5"/>
  <c r="R219" i="5" s="1"/>
  <c r="V203" i="5"/>
  <c r="H203" i="5" s="1"/>
  <c r="V195" i="5"/>
  <c r="H195" i="5" s="1"/>
  <c r="V2480" i="5"/>
  <c r="V2452" i="5"/>
  <c r="V2372" i="5"/>
  <c r="R2372" i="5" s="1"/>
  <c r="V2368" i="5"/>
  <c r="F2368" i="5" s="1"/>
  <c r="V2348" i="5"/>
  <c r="V2328" i="5"/>
  <c r="V2324" i="5"/>
  <c r="V2320" i="5"/>
  <c r="E2320" i="5" s="1"/>
  <c r="X2320" i="5" s="1"/>
  <c r="V2296" i="5"/>
  <c r="G2296" i="5" s="1"/>
  <c r="V2292" i="5"/>
  <c r="H2292" i="5" s="1"/>
  <c r="V2260" i="5"/>
  <c r="E2260" i="5" s="1"/>
  <c r="X2260" i="5" s="1"/>
  <c r="V2232" i="5"/>
  <c r="H2232" i="5" s="1"/>
  <c r="V2228" i="5"/>
  <c r="H2228" i="5" s="1"/>
  <c r="V2212" i="5"/>
  <c r="V2200" i="5"/>
  <c r="H2200" i="5" s="1"/>
  <c r="V2192" i="5"/>
  <c r="G2192" i="5" s="1"/>
  <c r="V2184" i="5"/>
  <c r="V2180" i="5"/>
  <c r="V2172" i="5"/>
  <c r="J2172" i="5" s="1"/>
  <c r="V2164" i="5"/>
  <c r="G2164" i="5" s="1"/>
  <c r="V2132" i="5"/>
  <c r="G2132" i="5" s="1"/>
  <c r="V2116" i="5"/>
  <c r="E2116" i="5" s="1"/>
  <c r="X2116" i="5" s="1"/>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V1692" i="5"/>
  <c r="J1692" i="5" s="1"/>
  <c r="V1684" i="5"/>
  <c r="G1684" i="5" s="1"/>
  <c r="V1672" i="5"/>
  <c r="E1672" i="5" s="1"/>
  <c r="X1672" i="5" s="1"/>
  <c r="V1668" i="5"/>
  <c r="V1624" i="5"/>
  <c r="R1624" i="5" s="1"/>
  <c r="V1596" i="5"/>
  <c r="J1596" i="5" s="1"/>
  <c r="V1584" i="5"/>
  <c r="V1564" i="5"/>
  <c r="J1564" i="5" s="1"/>
  <c r="V1556" i="5"/>
  <c r="V1524" i="5"/>
  <c r="E1524" i="5" s="1"/>
  <c r="X1524" i="5" s="1"/>
  <c r="V1452" i="5"/>
  <c r="V1448" i="5"/>
  <c r="V1444" i="5"/>
  <c r="J1444" i="5" s="1"/>
  <c r="V1336" i="5"/>
  <c r="H1336" i="5" s="1"/>
  <c r="V1320" i="5"/>
  <c r="V1308" i="5"/>
  <c r="F1308" i="5" s="1"/>
  <c r="V1272" i="5"/>
  <c r="R1272" i="5" s="1"/>
  <c r="V1244" i="5"/>
  <c r="E1244" i="5" s="1"/>
  <c r="X1244" i="5" s="1"/>
  <c r="V1240" i="5"/>
  <c r="V1212" i="5"/>
  <c r="R1212" i="5" s="1"/>
  <c r="V1184" i="5"/>
  <c r="V1128" i="5"/>
  <c r="H1128" i="5" s="1"/>
  <c r="V1084" i="5"/>
  <c r="V1072" i="5"/>
  <c r="V1052" i="5"/>
  <c r="H1052" i="5" s="1"/>
  <c r="V1016" i="5"/>
  <c r="R1016" i="5" s="1"/>
  <c r="V1012" i="5"/>
  <c r="G1012" i="5" s="1"/>
  <c r="V1008" i="5"/>
  <c r="G1008" i="5" s="1"/>
  <c r="V1004" i="5"/>
  <c r="V996" i="5"/>
  <c r="H996" i="5" s="1"/>
  <c r="V992" i="5"/>
  <c r="V988" i="5"/>
  <c r="V984" i="5"/>
  <c r="G984" i="5" s="1"/>
  <c r="V980" i="5"/>
  <c r="G980" i="5" s="1"/>
  <c r="V972" i="5"/>
  <c r="G972" i="5" s="1"/>
  <c r="V968" i="5"/>
  <c r="R968" i="5" s="1"/>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I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J692" i="5" s="1"/>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E616" i="5" s="1"/>
  <c r="X616" i="5" s="1"/>
  <c r="V612" i="5"/>
  <c r="H612" i="5" s="1"/>
  <c r="V608" i="5"/>
  <c r="R608" i="5" s="1"/>
  <c r="V604" i="5"/>
  <c r="V600" i="5"/>
  <c r="V596" i="5"/>
  <c r="R596" i="5" s="1"/>
  <c r="V592" i="5"/>
  <c r="F592" i="5" s="1"/>
  <c r="V588" i="5"/>
  <c r="J588" i="5" s="1"/>
  <c r="V584" i="5"/>
  <c r="G584" i="5" s="1"/>
  <c r="V580" i="5"/>
  <c r="F580" i="5" s="1"/>
  <c r="V576" i="5"/>
  <c r="J576" i="5" s="1"/>
  <c r="V572" i="5"/>
  <c r="V568" i="5"/>
  <c r="V564" i="5"/>
  <c r="G383" i="5"/>
  <c r="G305" i="5"/>
  <c r="G187" i="5"/>
  <c r="V2491" i="5"/>
  <c r="V2483" i="5"/>
  <c r="V2459" i="5"/>
  <c r="R2459" i="5" s="1"/>
  <c r="V2419" i="5"/>
  <c r="V2411" i="5"/>
  <c r="V2399" i="5"/>
  <c r="V2383" i="5"/>
  <c r="V2367" i="5"/>
  <c r="V2355" i="5"/>
  <c r="H2355" i="5" s="1"/>
  <c r="V2347" i="5"/>
  <c r="V2307" i="5"/>
  <c r="V2291" i="5"/>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H1907" i="5" s="1"/>
  <c r="V1899" i="5"/>
  <c r="G1899" i="5" s="1"/>
  <c r="V1883" i="5"/>
  <c r="V1871" i="5"/>
  <c r="I1871" i="5" s="1"/>
  <c r="V1859" i="5"/>
  <c r="V1847" i="5"/>
  <c r="R1847" i="5" s="1"/>
  <c r="V1843" i="5"/>
  <c r="V1819" i="5"/>
  <c r="V1811" i="5"/>
  <c r="V1807" i="5"/>
  <c r="J1807" i="5" s="1"/>
  <c r="V1799" i="5"/>
  <c r="V1755" i="5"/>
  <c r="V1747" i="5"/>
  <c r="V1743" i="5"/>
  <c r="V1739" i="5"/>
  <c r="V1735" i="5"/>
  <c r="V1723" i="5"/>
  <c r="E1723" i="5" s="1"/>
  <c r="X1723" i="5" s="1"/>
  <c r="V1715" i="5"/>
  <c r="V1695" i="5"/>
  <c r="V1663" i="5"/>
  <c r="V1647" i="5"/>
  <c r="R1647" i="5" s="1"/>
  <c r="V1643" i="5"/>
  <c r="J1643" i="5" s="1"/>
  <c r="V1639" i="5"/>
  <c r="V1583" i="5"/>
  <c r="V1571" i="5"/>
  <c r="V1559" i="5"/>
  <c r="J1559" i="5" s="1"/>
  <c r="V1555" i="5"/>
  <c r="V1535" i="5"/>
  <c r="V1531" i="5"/>
  <c r="H1531" i="5" s="1"/>
  <c r="V1523" i="5"/>
  <c r="E1523" i="5" s="1"/>
  <c r="X1523" i="5" s="1"/>
  <c r="V1519" i="5"/>
  <c r="V1507" i="5"/>
  <c r="F1507" i="5" s="1"/>
  <c r="V1495" i="5"/>
  <c r="V1491" i="5"/>
  <c r="R1491" i="5" s="1"/>
  <c r="V1487" i="5"/>
  <c r="V1475" i="5"/>
  <c r="E1475" i="5" s="1"/>
  <c r="X1475" i="5" s="1"/>
  <c r="V1463" i="5"/>
  <c r="I1463" i="5" s="1"/>
  <c r="V1443" i="5"/>
  <c r="V1419" i="5"/>
  <c r="V1399" i="5"/>
  <c r="V1395" i="5"/>
  <c r="F1395" i="5" s="1"/>
  <c r="V1391" i="5"/>
  <c r="R1391" i="5" s="1"/>
  <c r="V1387" i="5"/>
  <c r="V1383" i="5"/>
  <c r="V1371" i="5"/>
  <c r="I1371" i="5" s="1"/>
  <c r="V1367" i="5"/>
  <c r="E1367" i="5" s="1"/>
  <c r="X1367" i="5" s="1"/>
  <c r="V1363" i="5"/>
  <c r="V1359" i="5"/>
  <c r="V1339" i="5"/>
  <c r="E1339" i="5" s="1"/>
  <c r="X1339" i="5" s="1"/>
  <c r="V1331" i="5"/>
  <c r="F1331" i="5" s="1"/>
  <c r="V1275" i="5"/>
  <c r="V1267" i="5"/>
  <c r="V1259" i="5"/>
  <c r="G1259" i="5" s="1"/>
  <c r="V1243" i="5"/>
  <c r="E1243" i="5" s="1"/>
  <c r="X1243" i="5" s="1"/>
  <c r="V1227" i="5"/>
  <c r="V1219" i="5"/>
  <c r="V1211" i="5"/>
  <c r="I1211" i="5" s="1"/>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V951" i="5"/>
  <c r="E951" i="5" s="1"/>
  <c r="X951" i="5" s="1"/>
  <c r="V947" i="5"/>
  <c r="V943" i="5"/>
  <c r="V939" i="5"/>
  <c r="V935" i="5"/>
  <c r="E935" i="5" s="1"/>
  <c r="X935" i="5" s="1"/>
  <c r="V927" i="5"/>
  <c r="V923" i="5"/>
  <c r="E923" i="5" s="1"/>
  <c r="X923" i="5" s="1"/>
  <c r="V915" i="5"/>
  <c r="G915" i="5" s="1"/>
  <c r="V911" i="5"/>
  <c r="R911" i="5" s="1"/>
  <c r="V907" i="5"/>
  <c r="V903" i="5"/>
  <c r="V899" i="5"/>
  <c r="G899" i="5" s="1"/>
  <c r="V895" i="5"/>
  <c r="V891" i="5"/>
  <c r="J891" i="5" s="1"/>
  <c r="V887" i="5"/>
  <c r="E887" i="5" s="1"/>
  <c r="X887" i="5" s="1"/>
  <c r="V883" i="5"/>
  <c r="V875" i="5"/>
  <c r="V871" i="5"/>
  <c r="J871" i="5" s="1"/>
  <c r="V867" i="5"/>
  <c r="J867" i="5" s="1"/>
  <c r="V859" i="5"/>
  <c r="G859" i="5" s="1"/>
  <c r="V851" i="5"/>
  <c r="V847" i="5"/>
  <c r="V839" i="5"/>
  <c r="R839" i="5" s="1"/>
  <c r="V835" i="5"/>
  <c r="G835" i="5" s="1"/>
  <c r="V831" i="5"/>
  <c r="V827" i="5"/>
  <c r="E827" i="5" s="1"/>
  <c r="X827" i="5" s="1"/>
  <c r="V823" i="5"/>
  <c r="H823" i="5" s="1"/>
  <c r="V819" i="5"/>
  <c r="J819" i="5" s="1"/>
  <c r="V815" i="5"/>
  <c r="V811" i="5"/>
  <c r="J811" i="5" s="1"/>
  <c r="V807" i="5"/>
  <c r="I807" i="5" s="1"/>
  <c r="V799" i="5"/>
  <c r="I799" i="5" s="1"/>
  <c r="V795" i="5"/>
  <c r="V787" i="5"/>
  <c r="G787" i="5" s="1"/>
  <c r="V783" i="5"/>
  <c r="F783" i="5" s="1"/>
  <c r="V779" i="5"/>
  <c r="G779" i="5" s="1"/>
  <c r="V771" i="5"/>
  <c r="V763" i="5"/>
  <c r="H763" i="5" s="1"/>
  <c r="V759" i="5"/>
  <c r="F759" i="5" s="1"/>
  <c r="V743" i="5"/>
  <c r="V719" i="5"/>
  <c r="V715" i="5"/>
  <c r="V707" i="5"/>
  <c r="V695" i="5"/>
  <c r="V691" i="5"/>
  <c r="V687" i="5"/>
  <c r="J687" i="5" s="1"/>
  <c r="V683" i="5"/>
  <c r="G683" i="5" s="1"/>
  <c r="V667" i="5"/>
  <c r="V663" i="5"/>
  <c r="V659" i="5"/>
  <c r="V651" i="5"/>
  <c r="F651" i="5" s="1"/>
  <c r="V647" i="5"/>
  <c r="G647" i="5" s="1"/>
  <c r="V643" i="5"/>
  <c r="V639" i="5"/>
  <c r="V627" i="5"/>
  <c r="J627" i="5" s="1"/>
  <c r="V615" i="5"/>
  <c r="V611" i="5"/>
  <c r="V603" i="5"/>
  <c r="H603" i="5" s="1"/>
  <c r="V599" i="5"/>
  <c r="E599" i="5" s="1"/>
  <c r="X599" i="5" s="1"/>
  <c r="V595" i="5"/>
  <c r="V591" i="5"/>
  <c r="V587" i="5"/>
  <c r="J587" i="5" s="1"/>
  <c r="V583" i="5"/>
  <c r="I583" i="5" s="1"/>
  <c r="V579" i="5"/>
  <c r="I579" i="5" s="1"/>
  <c r="V575" i="5"/>
  <c r="V571" i="5"/>
  <c r="V567" i="5"/>
  <c r="G567" i="5" s="1"/>
  <c r="V563" i="5"/>
  <c r="I563" i="5" s="1"/>
  <c r="G381" i="5"/>
  <c r="V494" i="5"/>
  <c r="I494" i="5" s="1"/>
  <c r="V490" i="5"/>
  <c r="H490" i="5" s="1"/>
  <c r="V458" i="5"/>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I10" i="5" s="1"/>
  <c r="V2482" i="5"/>
  <c r="J2482" i="5" s="1"/>
  <c r="V2350" i="5"/>
  <c r="R2350" i="5" s="1"/>
  <c r="V2334" i="5"/>
  <c r="E2334" i="5" s="1"/>
  <c r="X2334" i="5" s="1"/>
  <c r="V2274" i="5"/>
  <c r="V2006" i="5"/>
  <c r="G2006" i="5" s="1"/>
  <c r="V1986" i="5"/>
  <c r="E1986" i="5" s="1"/>
  <c r="X1986" i="5" s="1"/>
  <c r="V1966" i="5"/>
  <c r="H1966" i="5" s="1"/>
  <c r="V1962" i="5"/>
  <c r="V1958" i="5"/>
  <c r="R1958" i="5" s="1"/>
  <c r="V1926" i="5"/>
  <c r="F1926" i="5" s="1"/>
  <c r="V1922" i="5"/>
  <c r="E1922" i="5" s="1"/>
  <c r="X1922" i="5" s="1"/>
  <c r="V1878" i="5"/>
  <c r="V1866" i="5"/>
  <c r="R1866" i="5" s="1"/>
  <c r="V1838" i="5"/>
  <c r="F1838" i="5" s="1"/>
  <c r="V1826" i="5"/>
  <c r="H1826" i="5" s="1"/>
  <c r="V1790" i="5"/>
  <c r="V1750" i="5"/>
  <c r="I1750" i="5" s="1"/>
  <c r="V1746" i="5"/>
  <c r="J1746" i="5" s="1"/>
  <c r="V1742" i="5"/>
  <c r="G1742" i="5" s="1"/>
  <c r="V1738" i="5"/>
  <c r="V1710" i="5"/>
  <c r="G1710" i="5" s="1"/>
  <c r="V1666" i="5"/>
  <c r="I1666" i="5" s="1"/>
  <c r="V1642" i="5"/>
  <c r="I1642" i="5" s="1"/>
  <c r="V1638" i="5"/>
  <c r="V1590" i="5"/>
  <c r="E1590" i="5" s="1"/>
  <c r="X1590" i="5" s="1"/>
  <c r="V1578" i="5"/>
  <c r="G1578" i="5" s="1"/>
  <c r="V1574" i="5"/>
  <c r="R1574" i="5" s="1"/>
  <c r="V1566" i="5"/>
  <c r="V1558" i="5"/>
  <c r="H1558" i="5" s="1"/>
  <c r="V1526" i="5"/>
  <c r="F1526" i="5" s="1"/>
  <c r="V1518" i="5"/>
  <c r="J1518" i="5" s="1"/>
  <c r="V1506" i="5"/>
  <c r="V1490" i="5"/>
  <c r="R1490" i="5" s="1"/>
  <c r="V1470" i="5"/>
  <c r="E1470" i="5" s="1"/>
  <c r="X1470" i="5" s="1"/>
  <c r="V1466" i="5"/>
  <c r="G1466" i="5" s="1"/>
  <c r="V1442" i="5"/>
  <c r="V1430" i="5"/>
  <c r="G1430" i="5" s="1"/>
  <c r="V1414" i="5"/>
  <c r="H1414" i="5" s="1"/>
  <c r="V1406" i="5"/>
  <c r="G1406" i="5" s="1"/>
  <c r="V1402" i="5"/>
  <c r="V1390" i="5"/>
  <c r="G1390" i="5" s="1"/>
  <c r="V1358" i="5"/>
  <c r="E1358" i="5" s="1"/>
  <c r="X1358" i="5" s="1"/>
  <c r="V1350" i="5"/>
  <c r="F1350" i="5" s="1"/>
  <c r="V1322" i="5"/>
  <c r="V1302" i="5"/>
  <c r="J1302" i="5" s="1"/>
  <c r="V1278" i="5"/>
  <c r="G1278" i="5" s="1"/>
  <c r="V1274" i="5"/>
  <c r="J1274" i="5" s="1"/>
  <c r="V1238" i="5"/>
  <c r="V1230" i="5"/>
  <c r="H1230" i="5" s="1"/>
  <c r="V1210" i="5"/>
  <c r="I1210" i="5" s="1"/>
  <c r="V1174" i="5"/>
  <c r="G1174" i="5" s="1"/>
  <c r="V1150" i="5"/>
  <c r="V1130" i="5"/>
  <c r="E1130" i="5" s="1"/>
  <c r="X1130" i="5" s="1"/>
  <c r="V1090" i="5"/>
  <c r="R1090" i="5" s="1"/>
  <c r="V1046" i="5"/>
  <c r="F1046" i="5" s="1"/>
  <c r="V998" i="5"/>
  <c r="V970" i="5"/>
  <c r="E970" i="5" s="1"/>
  <c r="X970" i="5" s="1"/>
  <c r="V966" i="5"/>
  <c r="F966" i="5" s="1"/>
  <c r="V950" i="5"/>
  <c r="G950" i="5" s="1"/>
  <c r="V946" i="5"/>
  <c r="V930" i="5"/>
  <c r="H930" i="5" s="1"/>
  <c r="V922" i="5"/>
  <c r="J922" i="5" s="1"/>
  <c r="V902" i="5"/>
  <c r="E902" i="5" s="1"/>
  <c r="X902" i="5" s="1"/>
  <c r="V898" i="5"/>
  <c r="V894" i="5"/>
  <c r="R894" i="5" s="1"/>
  <c r="V886" i="5"/>
  <c r="I886" i="5" s="1"/>
  <c r="V878" i="5"/>
  <c r="G878" i="5" s="1"/>
  <c r="V842" i="5"/>
  <c r="V834" i="5"/>
  <c r="R834" i="5" s="1"/>
  <c r="V830" i="5"/>
  <c r="E830" i="5" s="1"/>
  <c r="X830" i="5" s="1"/>
  <c r="V826" i="5"/>
  <c r="I826" i="5" s="1"/>
  <c r="V818" i="5"/>
  <c r="V786" i="5"/>
  <c r="J786" i="5" s="1"/>
  <c r="V778" i="5"/>
  <c r="I778" i="5" s="1"/>
  <c r="V774" i="5"/>
  <c r="I774" i="5" s="1"/>
  <c r="V770" i="5"/>
  <c r="V758" i="5"/>
  <c r="F758" i="5" s="1"/>
  <c r="V754" i="5"/>
  <c r="H754" i="5" s="1"/>
  <c r="V746" i="5"/>
  <c r="J746" i="5" s="1"/>
  <c r="V702" i="5"/>
  <c r="V686" i="5"/>
  <c r="R686" i="5" s="1"/>
  <c r="V670" i="5"/>
  <c r="H670" i="5" s="1"/>
  <c r="V666" i="5"/>
  <c r="E666" i="5" s="1"/>
  <c r="X666" i="5" s="1"/>
  <c r="V662" i="5"/>
  <c r="V654" i="5"/>
  <c r="E654" i="5" s="1"/>
  <c r="X654" i="5" s="1"/>
  <c r="V650" i="5"/>
  <c r="R650" i="5" s="1"/>
  <c r="V630" i="5"/>
  <c r="H630" i="5" s="1"/>
  <c r="V598" i="5"/>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7" i="5"/>
  <c r="I31" i="5"/>
  <c r="F87" i="5"/>
  <c r="F141" i="5"/>
  <c r="R205" i="5"/>
  <c r="I317" i="5"/>
  <c r="I493" i="5"/>
  <c r="I381" i="5"/>
  <c r="I133" i="5"/>
  <c r="I261" i="5"/>
  <c r="I397" i="5"/>
  <c r="H293" i="5"/>
  <c r="F824"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R7"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R471" i="5"/>
  <c r="I471" i="5"/>
  <c r="F471" i="5"/>
  <c r="R439" i="5"/>
  <c r="G439" i="5"/>
  <c r="F439" i="5"/>
  <c r="I439" i="5"/>
  <c r="J439" i="5"/>
  <c r="R403" i="5"/>
  <c r="F403" i="5"/>
  <c r="J403" i="5"/>
  <c r="H403" i="5"/>
  <c r="G371" i="5"/>
  <c r="E371" i="5"/>
  <c r="X371" i="5" s="1"/>
  <c r="J371"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839" i="5"/>
  <c r="I907" i="5"/>
  <c r="H975" i="5"/>
  <c r="J1203" i="5"/>
  <c r="R1315" i="5"/>
  <c r="E995" i="5"/>
  <c r="X995" i="5" s="1"/>
  <c r="G1367" i="5"/>
  <c r="F1367" i="5"/>
  <c r="J1367" i="5"/>
  <c r="I1367" i="5"/>
  <c r="J1331" i="5"/>
  <c r="G1331" i="5"/>
  <c r="I1331" i="5"/>
  <c r="R1323" i="5"/>
  <c r="E1323" i="5"/>
  <c r="X1323" i="5" s="1"/>
  <c r="J1323" i="5"/>
  <c r="H1323" i="5"/>
  <c r="G1323" i="5"/>
  <c r="F1323" i="5"/>
  <c r="I1323" i="5"/>
  <c r="E1275" i="5"/>
  <c r="X1275" i="5" s="1"/>
  <c r="H1275" i="5"/>
  <c r="R1243" i="5"/>
  <c r="I1243" i="5"/>
  <c r="J1243" i="5"/>
  <c r="H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I999" i="5"/>
  <c r="J999" i="5"/>
  <c r="I979" i="5"/>
  <c r="F979" i="5"/>
  <c r="G979" i="5"/>
  <c r="E979" i="5"/>
  <c r="X979" i="5" s="1"/>
  <c r="R979" i="5"/>
  <c r="H979" i="5"/>
  <c r="I963" i="5"/>
  <c r="J963" i="5"/>
  <c r="G963"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I911" i="5"/>
  <c r="H911" i="5"/>
  <c r="G911" i="5"/>
  <c r="J911" i="5"/>
  <c r="E911" i="5"/>
  <c r="X911" i="5" s="1"/>
  <c r="G907" i="5"/>
  <c r="G895" i="5"/>
  <c r="I895" i="5"/>
  <c r="I887" i="5"/>
  <c r="J887" i="5"/>
  <c r="H887" i="5"/>
  <c r="R887" i="5"/>
  <c r="G887" i="5"/>
  <c r="F887" i="5"/>
  <c r="J875" i="5"/>
  <c r="E875" i="5"/>
  <c r="X875" i="5" s="1"/>
  <c r="R875" i="5"/>
  <c r="G867" i="5"/>
  <c r="F867" i="5"/>
  <c r="I867" i="5"/>
  <c r="H867" i="5"/>
  <c r="R867" i="5"/>
  <c r="G863" i="5"/>
  <c r="E863" i="5"/>
  <c r="X863" i="5" s="1"/>
  <c r="I863" i="5"/>
  <c r="H863" i="5"/>
  <c r="F863" i="5"/>
  <c r="J863" i="5"/>
  <c r="G851" i="5"/>
  <c r="H851" i="5"/>
  <c r="I851" i="5"/>
  <c r="H847" i="5"/>
  <c r="F839" i="5"/>
  <c r="J839" i="5"/>
  <c r="I831" i="5"/>
  <c r="J823" i="5"/>
  <c r="R823" i="5"/>
  <c r="G815" i="5"/>
  <c r="I811" i="5"/>
  <c r="R807" i="5"/>
  <c r="R803" i="5"/>
  <c r="G803" i="5"/>
  <c r="E803" i="5"/>
  <c r="X803" i="5" s="1"/>
  <c r="F803" i="5"/>
  <c r="H803" i="5"/>
  <c r="I803" i="5"/>
  <c r="G795" i="5"/>
  <c r="J795" i="5"/>
  <c r="I795" i="5"/>
  <c r="H787" i="5"/>
  <c r="G783" i="5"/>
  <c r="R783"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F691" i="5"/>
  <c r="H691" i="5"/>
  <c r="R683" i="5"/>
  <c r="I683" i="5"/>
  <c r="E683" i="5"/>
  <c r="X683" i="5" s="1"/>
  <c r="J683" i="5"/>
  <c r="F683" i="5"/>
  <c r="G671" i="5"/>
  <c r="J671" i="5"/>
  <c r="I671" i="5"/>
  <c r="E671" i="5"/>
  <c r="X671" i="5" s="1"/>
  <c r="H671" i="5"/>
  <c r="F671" i="5"/>
  <c r="R671" i="5"/>
  <c r="F663" i="5"/>
  <c r="J663" i="5"/>
  <c r="E651" i="5"/>
  <c r="X651" i="5" s="1"/>
  <c r="G651" i="5"/>
  <c r="J651" i="5"/>
  <c r="R651" i="5"/>
  <c r="H651" i="5"/>
  <c r="F643" i="5"/>
  <c r="R643" i="5"/>
  <c r="G643" i="5"/>
  <c r="E639" i="5"/>
  <c r="X639" i="5" s="1"/>
  <c r="R631" i="5"/>
  <c r="F631" i="5"/>
  <c r="I631" i="5"/>
  <c r="E631" i="5"/>
  <c r="X631" i="5" s="1"/>
  <c r="H631" i="5"/>
  <c r="J631" i="5"/>
  <c r="I627" i="5"/>
  <c r="G627" i="5"/>
  <c r="I619" i="5"/>
  <c r="J619" i="5"/>
  <c r="E619" i="5"/>
  <c r="X619" i="5" s="1"/>
  <c r="R619" i="5"/>
  <c r="G619" i="5"/>
  <c r="H619" i="5"/>
  <c r="F619" i="5"/>
  <c r="J611" i="5"/>
  <c r="F607" i="5"/>
  <c r="R607" i="5"/>
  <c r="H607" i="5"/>
  <c r="E607" i="5"/>
  <c r="X607" i="5" s="1"/>
  <c r="G599" i="5"/>
  <c r="I599" i="5"/>
  <c r="F599" i="5"/>
  <c r="H599" i="5"/>
  <c r="R599" i="5"/>
  <c r="E591" i="5"/>
  <c r="X591" i="5" s="1"/>
  <c r="G591" i="5"/>
  <c r="F583" i="5"/>
  <c r="E583" i="5"/>
  <c r="X583" i="5" s="1"/>
  <c r="G583" i="5"/>
  <c r="H583" i="5"/>
  <c r="J583" i="5"/>
  <c r="F575" i="5"/>
  <c r="J575" i="5"/>
  <c r="F567" i="5"/>
  <c r="I567" i="5"/>
  <c r="R567" i="5"/>
  <c r="H567" i="5"/>
  <c r="E567" i="5"/>
  <c r="X567" i="5" s="1"/>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G5" i="5"/>
  <c r="E5" i="5"/>
  <c r="X5" i="5" s="1"/>
  <c r="R5" i="5"/>
  <c r="F5" i="5"/>
  <c r="H5" i="5"/>
  <c r="J5" i="5"/>
  <c r="F1243" i="5"/>
  <c r="I283" i="5"/>
  <c r="E975" i="5"/>
  <c r="X975" i="5" s="1"/>
  <c r="R1367" i="5"/>
  <c r="E807" i="5"/>
  <c r="X807" i="5" s="1"/>
  <c r="H967" i="5"/>
  <c r="F267" i="5"/>
  <c r="R907" i="5"/>
  <c r="I927" i="5"/>
  <c r="H535" i="5"/>
  <c r="G711" i="5"/>
  <c r="H775" i="5"/>
  <c r="R735" i="5"/>
  <c r="I607"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F339" i="5"/>
  <c r="I371" i="5"/>
  <c r="I411" i="5"/>
  <c r="J455" i="5"/>
  <c r="R575" i="5"/>
  <c r="R611" i="5"/>
  <c r="H663" i="5"/>
  <c r="R707" i="5"/>
  <c r="I771" i="5"/>
  <c r="I783" i="5"/>
  <c r="I823" i="5"/>
  <c r="F823" i="5"/>
  <c r="F831" i="5"/>
  <c r="E839" i="5"/>
  <c r="X839" i="5" s="1"/>
  <c r="I935" i="5"/>
  <c r="E1331" i="5"/>
  <c r="X1331" i="5" s="1"/>
  <c r="G403" i="5"/>
  <c r="R995" i="5"/>
  <c r="F315" i="5"/>
  <c r="R967" i="5"/>
  <c r="J895" i="5"/>
  <c r="J519" i="5"/>
  <c r="R927" i="5"/>
  <c r="H53" i="5"/>
  <c r="R703" i="5"/>
  <c r="I21" i="5"/>
  <c r="I61" i="5"/>
  <c r="J171" i="5"/>
  <c r="I403" i="5"/>
  <c r="J567" i="5"/>
  <c r="I651" i="5"/>
  <c r="F911" i="5"/>
  <c r="J931" i="5"/>
  <c r="E947" i="5"/>
  <c r="X947" i="5" s="1"/>
  <c r="J1075" i="5"/>
  <c r="G1243" i="5"/>
  <c r="E1315" i="5"/>
  <c r="X1315" i="5" s="1"/>
  <c r="H1367"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H980" i="5"/>
  <c r="J980" i="5"/>
  <c r="R980" i="5"/>
  <c r="E980" i="5"/>
  <c r="X980" i="5" s="1"/>
  <c r="F980" i="5"/>
  <c r="H976" i="5"/>
  <c r="R976" i="5"/>
  <c r="J976" i="5"/>
  <c r="E976" i="5"/>
  <c r="X976" i="5" s="1"/>
  <c r="F976" i="5"/>
  <c r="G976"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H684" i="5"/>
  <c r="R684" i="5"/>
  <c r="J684" i="5"/>
  <c r="F684" i="5"/>
  <c r="F668" i="5"/>
  <c r="I668" i="5"/>
  <c r="H668" i="5"/>
  <c r="J668" i="5"/>
  <c r="E668" i="5"/>
  <c r="X668" i="5" s="1"/>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G7" i="5"/>
  <c r="E7" i="5"/>
  <c r="X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I936" i="5"/>
  <c r="F936" i="5"/>
  <c r="H936" i="5"/>
  <c r="G936" i="5"/>
  <c r="J936" i="5"/>
  <c r="E936" i="5"/>
  <c r="X936" i="5" s="1"/>
  <c r="G928" i="5"/>
  <c r="I920" i="5"/>
  <c r="F920" i="5"/>
  <c r="H920" i="5"/>
  <c r="R912" i="5"/>
  <c r="I912" i="5"/>
  <c r="J904" i="5"/>
  <c r="R904" i="5"/>
  <c r="F904" i="5"/>
  <c r="I904" i="5"/>
  <c r="H904" i="5"/>
  <c r="H896" i="5"/>
  <c r="G896" i="5"/>
  <c r="J896" i="5"/>
  <c r="R896" i="5"/>
  <c r="I896" i="5"/>
  <c r="F896" i="5"/>
  <c r="G888" i="5"/>
  <c r="G880" i="5"/>
  <c r="F880" i="5"/>
  <c r="I880" i="5"/>
  <c r="H880" i="5"/>
  <c r="J880" i="5"/>
  <c r="E880" i="5"/>
  <c r="X880" i="5" s="1"/>
  <c r="H872" i="5"/>
  <c r="E872" i="5"/>
  <c r="X872" i="5" s="1"/>
  <c r="J872" i="5"/>
  <c r="G872" i="5"/>
  <c r="I872" i="5"/>
  <c r="R872" i="5"/>
  <c r="H856" i="5"/>
  <c r="F856" i="5"/>
  <c r="J856" i="5"/>
  <c r="E856" i="5"/>
  <c r="X856" i="5" s="1"/>
  <c r="I856" i="5"/>
  <c r="G856" i="5"/>
  <c r="R848" i="5"/>
  <c r="E848" i="5"/>
  <c r="X848" i="5" s="1"/>
  <c r="I848" i="5"/>
  <c r="I840" i="5"/>
  <c r="G840" i="5"/>
  <c r="F840" i="5"/>
  <c r="R840" i="5"/>
  <c r="J840" i="5"/>
  <c r="E840" i="5"/>
  <c r="X840" i="5" s="1"/>
  <c r="H840" i="5"/>
  <c r="H824" i="5"/>
  <c r="G824" i="5"/>
  <c r="J824" i="5"/>
  <c r="E824" i="5"/>
  <c r="X824" i="5" s="1"/>
  <c r="R820" i="5"/>
  <c r="I820" i="5"/>
  <c r="H820" i="5"/>
  <c r="J820" i="5"/>
  <c r="R812" i="5"/>
  <c r="J804" i="5"/>
  <c r="F804" i="5"/>
  <c r="I804" i="5"/>
  <c r="E804" i="5"/>
  <c r="X804" i="5" s="1"/>
  <c r="H804" i="5"/>
  <c r="J796" i="5"/>
  <c r="I796" i="5"/>
  <c r="H788" i="5"/>
  <c r="E780" i="5"/>
  <c r="X780" i="5" s="1"/>
  <c r="J780" i="5"/>
  <c r="I780" i="5"/>
  <c r="G780" i="5"/>
  <c r="H772" i="5"/>
  <c r="G772" i="5"/>
  <c r="J772" i="5"/>
  <c r="F772" i="5"/>
  <c r="I772" i="5"/>
  <c r="R772" i="5"/>
  <c r="E768" i="5"/>
  <c r="X768" i="5" s="1"/>
  <c r="G768" i="5"/>
  <c r="H768" i="5"/>
  <c r="F768" i="5"/>
  <c r="R768" i="5"/>
  <c r="J760" i="5"/>
  <c r="R752" i="5"/>
  <c r="J752" i="5"/>
  <c r="E752" i="5"/>
  <c r="X752" i="5" s="1"/>
  <c r="I752" i="5"/>
  <c r="R744" i="5"/>
  <c r="G744" i="5"/>
  <c r="J744" i="5"/>
  <c r="E736" i="5"/>
  <c r="X736" i="5" s="1"/>
  <c r="J736" i="5"/>
  <c r="F736" i="5"/>
  <c r="R736" i="5"/>
  <c r="G736" i="5"/>
  <c r="I736" i="5"/>
  <c r="E728" i="5"/>
  <c r="X728" i="5" s="1"/>
  <c r="F728" i="5"/>
  <c r="H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I640" i="5"/>
  <c r="G632" i="5"/>
  <c r="F632" i="5"/>
  <c r="E632" i="5"/>
  <c r="X632" i="5" s="1"/>
  <c r="R632" i="5"/>
  <c r="J632" i="5"/>
  <c r="I632" i="5"/>
  <c r="F624" i="5"/>
  <c r="J624" i="5"/>
  <c r="I624" i="5"/>
  <c r="G624" i="5"/>
  <c r="F616" i="5"/>
  <c r="I608" i="5"/>
  <c r="J608" i="5"/>
  <c r="H608" i="5"/>
  <c r="F608" i="5"/>
  <c r="G608" i="5"/>
  <c r="F600" i="5"/>
  <c r="E592" i="5"/>
  <c r="X592" i="5" s="1"/>
  <c r="G592" i="5"/>
  <c r="I592" i="5"/>
  <c r="J592" i="5"/>
  <c r="J584" i="5"/>
  <c r="I576" i="5"/>
  <c r="H576" i="5"/>
  <c r="F576" i="5"/>
  <c r="E576" i="5"/>
  <c r="X576" i="5" s="1"/>
  <c r="R576" i="5"/>
  <c r="F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F417" i="5"/>
  <c r="H47" i="5"/>
  <c r="E507" i="5"/>
  <c r="X507" i="5" s="1"/>
  <c r="G533" i="5"/>
  <c r="J261" i="5"/>
  <c r="F7" i="5"/>
  <c r="I505" i="5"/>
  <c r="E229" i="5"/>
  <c r="X229" i="5" s="1"/>
  <c r="R349" i="5"/>
  <c r="F381" i="5"/>
  <c r="E555" i="5"/>
  <c r="X555" i="5" s="1"/>
  <c r="J523" i="5"/>
  <c r="R557" i="5"/>
  <c r="I497" i="5"/>
  <c r="I427" i="5"/>
  <c r="G221" i="5"/>
  <c r="E481" i="5"/>
  <c r="X481" i="5" s="1"/>
  <c r="R457" i="5"/>
  <c r="R293" i="5"/>
  <c r="E157" i="5"/>
  <c r="X157" i="5" s="1"/>
  <c r="H7" i="5"/>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25" i="5"/>
  <c r="X425" i="5" s="1"/>
  <c r="F63" i="5"/>
  <c r="H509" i="5"/>
  <c r="R213" i="5"/>
  <c r="F457" i="5"/>
  <c r="H437" i="5"/>
  <c r="I221" i="5"/>
  <c r="R181" i="5"/>
  <c r="G523" i="5"/>
  <c r="F197" i="5"/>
  <c r="E39" i="5"/>
  <c r="X39" i="5" s="1"/>
  <c r="R71" i="5"/>
  <c r="R101" i="5"/>
  <c r="H125" i="5"/>
  <c r="J133" i="5"/>
  <c r="I189" i="5"/>
  <c r="J189" i="5"/>
  <c r="R253" i="5"/>
  <c r="I285" i="5"/>
  <c r="I341" i="5"/>
  <c r="J365" i="5"/>
  <c r="H373" i="5"/>
  <c r="R443" i="5"/>
  <c r="I459" i="5"/>
  <c r="R461" i="5"/>
  <c r="I475" i="5"/>
  <c r="F505" i="5"/>
  <c r="G539" i="5"/>
  <c r="E1956" i="5"/>
  <c r="X1956" i="5" s="1"/>
  <c r="I1956" i="5"/>
  <c r="E1052" i="5"/>
  <c r="X1052" i="5" s="1"/>
  <c r="I1556" i="5"/>
  <c r="E1564" i="5"/>
  <c r="X1564" i="5" s="1"/>
  <c r="E1684" i="5"/>
  <c r="X1684" i="5" s="1"/>
  <c r="J1900" i="5"/>
  <c r="R1916" i="5"/>
  <c r="R1956" i="5"/>
  <c r="F1444" i="5"/>
  <c r="F1532" i="5"/>
  <c r="F1692" i="5"/>
  <c r="E505" i="5"/>
  <c r="X505" i="5" s="1"/>
  <c r="J285" i="5"/>
  <c r="R437" i="5"/>
  <c r="J457" i="5"/>
  <c r="G509" i="5"/>
  <c r="H325" i="5"/>
  <c r="G1248" i="5"/>
  <c r="H181" i="5"/>
  <c r="G213" i="5"/>
  <c r="I245" i="5"/>
  <c r="I441" i="5"/>
  <c r="H457" i="5"/>
  <c r="G481" i="5"/>
  <c r="R553" i="5"/>
  <c r="R1064" i="5"/>
  <c r="R1180" i="5"/>
  <c r="G1336" i="5"/>
  <c r="E692" i="5"/>
  <c r="X692" i="5" s="1"/>
  <c r="F960" i="5"/>
  <c r="G660" i="5"/>
  <c r="G820" i="5"/>
  <c r="E920" i="5"/>
  <c r="X920" i="5" s="1"/>
  <c r="F776" i="5"/>
  <c r="R800" i="5"/>
  <c r="I664" i="5"/>
  <c r="I684" i="5"/>
  <c r="J768" i="5"/>
  <c r="E836" i="5"/>
  <c r="X836" i="5" s="1"/>
  <c r="H632" i="5"/>
  <c r="H848" i="5"/>
  <c r="I732" i="5"/>
  <c r="J672" i="5"/>
  <c r="J1000" i="5"/>
  <c r="F1004" i="5"/>
  <c r="H752" i="5"/>
  <c r="H708" i="5"/>
  <c r="G912" i="5"/>
  <c r="I523" i="5"/>
  <c r="R964" i="5"/>
  <c r="I1016" i="5"/>
  <c r="R804" i="5"/>
  <c r="H664" i="5"/>
  <c r="H94" i="5"/>
  <c r="G564" i="5"/>
  <c r="E572" i="5"/>
  <c r="X572" i="5" s="1"/>
  <c r="J580" i="5"/>
  <c r="H592" i="5"/>
  <c r="G612" i="5"/>
  <c r="F628" i="5"/>
  <c r="F648" i="5"/>
  <c r="E660" i="5"/>
  <c r="X660" i="5" s="1"/>
  <c r="E672" i="5"/>
  <c r="X672" i="5" s="1"/>
  <c r="F688" i="5"/>
  <c r="H700" i="5"/>
  <c r="G732" i="5"/>
  <c r="E748" i="5"/>
  <c r="X748" i="5" s="1"/>
  <c r="I756" i="5"/>
  <c r="E772" i="5"/>
  <c r="X772" i="5" s="1"/>
  <c r="H784" i="5"/>
  <c r="I792" i="5"/>
  <c r="I808" i="5"/>
  <c r="E820" i="5"/>
  <c r="X820" i="5" s="1"/>
  <c r="G836" i="5"/>
  <c r="E868" i="5"/>
  <c r="X868" i="5" s="1"/>
  <c r="R880" i="5"/>
  <c r="F912" i="5"/>
  <c r="F928" i="5"/>
  <c r="I956" i="5"/>
  <c r="G1004" i="5"/>
  <c r="G620" i="5"/>
  <c r="G1352" i="5"/>
  <c r="G804" i="5"/>
  <c r="E1800" i="5"/>
  <c r="X1800" i="5" s="1"/>
  <c r="H1888" i="5"/>
  <c r="E1504" i="5"/>
  <c r="X1504" i="5" s="1"/>
  <c r="I1304" i="5"/>
  <c r="J1280" i="5"/>
  <c r="F1996"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J1356" i="5"/>
  <c r="R1091" i="5"/>
  <c r="E1179" i="5"/>
  <c r="X1179" i="5" s="1"/>
  <c r="H1179" i="5"/>
  <c r="J1851" i="5"/>
  <c r="J1995" i="5"/>
  <c r="I2199" i="5"/>
  <c r="H1654" i="5"/>
  <c r="R2151" i="5"/>
  <c r="H2328"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E158" i="5"/>
  <c r="X158" i="5" s="1"/>
  <c r="E150" i="5"/>
  <c r="X150" i="5" s="1"/>
  <c r="J150" i="5"/>
  <c r="G150" i="5"/>
  <c r="I150" i="5"/>
  <c r="H150" i="5"/>
  <c r="R150" i="5"/>
  <c r="H144" i="5"/>
  <c r="I144" i="5"/>
  <c r="I134" i="5"/>
  <c r="J134" i="5"/>
  <c r="H134" i="5"/>
  <c r="F134" i="5"/>
  <c r="R134" i="5"/>
  <c r="I58" i="5"/>
  <c r="H58" i="5"/>
  <c r="E58" i="5"/>
  <c r="X58" i="5" s="1"/>
  <c r="G58" i="5"/>
  <c r="R2354" i="5"/>
  <c r="R2466"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H10" i="5"/>
  <c r="G10" i="5"/>
  <c r="F10" i="5"/>
  <c r="R10" i="5"/>
  <c r="E10" i="5"/>
  <c r="X10" i="5" s="1"/>
  <c r="J10" i="5"/>
  <c r="H8" i="5"/>
  <c r="R8" i="5"/>
  <c r="E8" i="5"/>
  <c r="X8" i="5" s="1"/>
  <c r="I8" i="5"/>
  <c r="F8" i="5"/>
  <c r="J8" i="5"/>
  <c r="G8" i="5"/>
  <c r="J6" i="5"/>
  <c r="H6" i="5"/>
  <c r="F6" i="5"/>
  <c r="E6" i="5"/>
  <c r="X6" i="5" s="1"/>
  <c r="I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G6" i="5"/>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S6"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T5" i="5"/>
  <c r="S5" i="5"/>
  <c r="C13" i="6" l="1"/>
  <c r="C12" i="6"/>
  <c r="C11" i="6"/>
  <c r="C10" i="6"/>
  <c r="C8" i="6"/>
  <c r="C7" i="6"/>
  <c r="C4" i="6"/>
  <c r="C5" i="6"/>
  <c r="B43" i="6"/>
  <c r="G23" i="6"/>
  <c r="H23" i="6" s="1"/>
  <c r="D23" i="6" s="1"/>
  <c r="B38" i="6"/>
  <c r="B28" i="6"/>
  <c r="G28" i="6" s="1"/>
  <c r="B33" i="6"/>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158" i="5"/>
  <c r="F158" i="5"/>
  <c r="H158" i="5"/>
  <c r="R158" i="5"/>
  <c r="I158" i="5"/>
  <c r="G158"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20" i="6"/>
  <c r="H20" i="6" s="1"/>
  <c r="B25" i="6"/>
  <c r="F25" i="6"/>
  <c r="B40" i="6"/>
  <c r="F26" i="6"/>
  <c r="F36" i="6" s="1"/>
  <c r="B30" i="6"/>
  <c r="B41" i="6"/>
  <c r="G21" i="6"/>
  <c r="H21" i="6" s="1"/>
  <c r="B26" i="6"/>
  <c r="B36" i="6"/>
  <c r="B46" i="6"/>
  <c r="G46" i="6" s="1"/>
  <c r="G31" i="6"/>
  <c r="H22" i="6"/>
  <c r="D22" i="6" s="1"/>
  <c r="G47" i="6"/>
  <c r="G42" i="6"/>
  <c r="G40" i="6"/>
  <c r="G26" i="6"/>
  <c r="K65" i="6"/>
  <c r="C65" i="6" s="1"/>
  <c r="G27" i="6"/>
  <c r="G32" i="6"/>
  <c r="G45" i="6"/>
  <c r="G43" i="6"/>
  <c r="G38" i="6"/>
  <c r="G35" i="6"/>
  <c r="G33" i="6"/>
  <c r="G41" i="6"/>
  <c r="G37" i="6"/>
  <c r="G25" i="6"/>
  <c r="H25" i="6" s="1"/>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C25" i="6"/>
  <c r="D25" i="6"/>
  <c r="H26" i="6" l="1"/>
  <c r="C26" i="6" s="1"/>
  <c r="F63" i="6"/>
  <c r="F41" i="6"/>
  <c r="H41" i="6"/>
  <c r="H36" i="6"/>
  <c r="C36" i="6" s="1"/>
  <c r="D20" i="6"/>
  <c r="K62" i="6"/>
  <c r="C62" i="6" s="1"/>
  <c r="F45" i="6"/>
  <c r="H45" i="6" s="1"/>
  <c r="F62" i="6"/>
  <c r="B2" i="6" s="1"/>
  <c r="F40" i="6"/>
  <c r="F35" i="6"/>
  <c r="F30" i="6"/>
  <c r="H30" i="6" s="1"/>
  <c r="H35" i="6"/>
  <c r="D35" i="6" s="1"/>
  <c r="H40" i="6"/>
  <c r="D40" i="6" s="1"/>
  <c r="F46" i="6"/>
  <c r="H46" i="6" s="1"/>
  <c r="F31" i="6"/>
  <c r="H31" i="6" s="1"/>
  <c r="D31" i="6" s="1"/>
  <c r="C20" i="6"/>
  <c r="D21" i="6"/>
  <c r="C21" i="6"/>
  <c r="K63" i="6"/>
  <c r="C63" i="6" s="1"/>
  <c r="D26" i="6"/>
  <c r="H32" i="6"/>
  <c r="C32" i="6" s="1"/>
  <c r="C22" i="6"/>
  <c r="C35" i="6"/>
  <c r="C41" i="6"/>
  <c r="D41" i="6"/>
  <c r="F38" i="6"/>
  <c r="H38" i="6" s="1"/>
  <c r="F43" i="6"/>
  <c r="H43" i="6" s="1"/>
  <c r="H28" i="6"/>
  <c r="F65" i="6"/>
  <c r="F33" i="6"/>
  <c r="H33" i="6" s="1"/>
  <c r="F48" i="6"/>
  <c r="H48" i="6" s="1"/>
  <c r="D36" i="6"/>
  <c r="F66" i="6"/>
  <c r="C66" i="6" s="1"/>
  <c r="C42" i="6"/>
  <c r="D42" i="6"/>
  <c r="D3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C30" i="6" l="1"/>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G66" i="6" l="1"/>
  <c r="H66" i="6" s="1"/>
  <c r="H67" i="6" s="1"/>
  <c r="D2" i="6" s="1"/>
  <c r="D52" i="6"/>
  <c r="C52" i="6"/>
  <c r="D51" i="6"/>
  <c r="C5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<sst xmlns="http://schemas.openxmlformats.org/spreadsheetml/2006/main" count="21637" uniqueCount="15441">
  <si>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</si>
  <si>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</si>
  <si>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</si>
  <si>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</si>
  <si>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</si>
  <si>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</si>
  <si>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</si>
  <si>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</si>
  <si>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</si>
  <si>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</si>
  <si>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</si>
  <si>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</si>
  <si>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</si>
  <si>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</si>
  <si>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</si>
  <si>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</si>
  <si>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</si>
  <si>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</si>
  <si>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</si>
  <si>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</si>
  <si>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</si>
  <si>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</si>
  <si>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</si>
  <si>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</si>
  <si>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</si>
  <si>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</si>
  <si>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</si>
  <si>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</si>
  <si>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</si>
  <si>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</si>
  <si>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</si>
  <si>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</si>
  <si>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</si>
  <si>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</si>
  <si>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</si>
  <si>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</si>
  <si>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</si>
  <si>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</si>
  <si>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</si>
  <si>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</si>
  <si>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</si>
  <si>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</si>
  <si>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</si>
  <si>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</si>
  <si>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</si>
  <si>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</si>
  <si>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</si>
  <si>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</si>
  <si>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</si>
  <si>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</si>
  <si>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</si>
  <si>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</si>
  <si>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</si>
  <si>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</si>
  <si>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</si>
  <si>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</si>
  <si>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</si>
  <si>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</si>
  <si>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</si>
  <si>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</si>
  <si>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</si>
  <si>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</si>
  <si>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</si>
  <si>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</si>
  <si>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</si>
  <si>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</si>
  <si>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</si>
  <si>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</si>
  <si>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</si>
  <si>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</si>
  <si>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</si>
  <si>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</si>
  <si>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</si>
  <si>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</si>
  <si>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</si>
  <si>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</si>
  <si>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</si>
  <si>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</si>
  <si>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</si>
  <si>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</si>
  <si>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</si>
  <si>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</si>
  <si>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</si>
  <si>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</si>
  <si>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</si>
  <si>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</si>
  <si>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</si>
  <si>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</si>
  <si>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</si>
  <si>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</si>
  <si>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</si>
  <si>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</si>
  <si>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</si>
  <si>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</si>
  <si>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</si>
  <si>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</si>
  <si>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</si>
  <si>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</si>
  <si>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</si>
  <si>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</si>
  <si>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</si>
  <si>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</si>
  <si>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</si>
  <si>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</si>
  <si>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</si>
  <si>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</si>
  <si>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</si>
  <si>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</si>
  <si>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</si>
  <si>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</si>
  <si>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</si>
  <si>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</si>
  <si>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</si>
  <si>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</si>
  <si>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</si>
  <si>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</si>
  <si>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</si>
  <si>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</si>
  <si>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</si>
  <si>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</si>
  <si>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</si>
  <si>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</si>
  <si>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</si>
  <si>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</si>
  <si>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</si>
  <si>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</si>
  <si>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</si>
  <si>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</si>
  <si>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</si>
  <si>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</si>
  <si>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</si>
  <si>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</si>
  <si>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</si>
  <si>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</si>
  <si>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</si>
  <si>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</si>
  <si>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</si>
  <si>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</si>
  <si>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</si>
  <si>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</si>
  <si>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</si>
  <si>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</si>
  <si>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</si>
  <si>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</si>
  <si>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</si>
  <si>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</si>
  <si>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</si>
  <si>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</si>
  <si>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</si>
  <si>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</si>
  <si>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</si>
  <si>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</si>
  <si>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</si>
  <si>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</si>
  <si>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</si>
  <si>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</si>
  <si>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</si>
  <si>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</si>
  <si>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</si>
  <si>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</si>
  <si>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</si>
  <si>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</si>
  <si>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</si>
  <si>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</si>
  <si>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</si>
  <si>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</si>
  <si>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</si>
  <si>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</si>
  <si>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</si>
  <si>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</si>
  <si>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</si>
  <si>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</si>
  <si>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</si>
  <si>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</si>
  <si>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</si>
  <si>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</si>
  <si>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</si>
  <si>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</si>
  <si>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</si>
  <si>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</si>
  <si>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</si>
  <si>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</si>
  <si>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</si>
  <si>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</si>
  <si>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</si>
  <si>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</si>
  <si>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</si>
  <si>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</si>
  <si>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</si>
  <si>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</si>
  <si>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</si>
  <si>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</si>
  <si>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</si>
  <si>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</si>
  <si>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</si>
  <si>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</si>
  <si>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</si>
  <si>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</si>
  <si>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</si>
  <si>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</si>
  <si>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</si>
  <si>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</si>
  <si>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</si>
  <si>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</si>
  <si>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</si>
  <si>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</si>
  <si>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</si>
  <si>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</si>
  <si>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</si>
  <si>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</si>
  <si>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</si>
  <si>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</si>
  <si>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</si>
  <si>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</si>
  <si>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</si>
  <si>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</si>
  <si>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</si>
  <si>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</si>
  <si>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</si>
  <si>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</si>
  <si>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</si>
  <si>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</si>
  <si>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</si>
  <si>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</si>
  <si>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</si>
  <si>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</si>
  <si>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</si>
  <si>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</si>
  <si>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</si>
  <si>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</si>
  <si>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</si>
  <si>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</si>
  <si>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</si>
  <si>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</si>
  <si>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</si>
  <si>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</si>
  <si>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</si>
  <si>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</si>
  <si>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</si>
  <si>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</si>
  <si>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</si>
  <si>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</si>
  <si>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</si>
  <si>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</si>
  <si>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</si>
  <si>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</si>
  <si>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</si>
  <si>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</si>
  <si>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</si>
  <si>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</si>
  <si>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</si>
  <si>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</si>
  <si>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</si>
  <si>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</si>
  <si>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</si>
  <si>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</si>
  <si>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</si>
  <si>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</si>
  <si>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</si>
  <si>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</si>
  <si>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</si>
  <si>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</si>
  <si>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</si>
  <si>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</si>
  <si>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</si>
  <si>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</si>
  <si>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</si>
  <si>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</si>
  <si>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</si>
  <si>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</si>
  <si>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</si>
  <si>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</si>
  <si>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</si>
  <si>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</si>
  <si>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</si>
  <si>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</si>
  <si>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</si>
  <si>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</si>
  <si>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</si>
  <si>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</si>
  <si>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</si>
  <si>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</si>
  <si>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</si>
  <si>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</si>
  <si>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</si>
  <si>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</si>
  <si>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</si>
  <si>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</si>
  <si>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</si>
  <si>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</si>
  <si>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</si>
  <si>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</si>
  <si>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</si>
  <si>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</si>
  <si>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</si>
  <si>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</si>
  <si>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</si>
  <si>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</si>
  <si>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</si>
  <si>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</si>
  <si>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</si>
  <si>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</si>
  <si>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</si>
  <si>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</si>
  <si>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</si>
  <si>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</si>
  <si>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</si>
  <si>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</si>
  <si>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</si>
  <si>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</si>
  <si>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</si>
  <si>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</si>
  <si>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</si>
  <si>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</si>
  <si>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</si>
  <si>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</si>
  <si>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</si>
  <si>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</si>
  <si>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</si>
  <si>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</si>
  <si>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</si>
  <si>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</si>
  <si>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</si>
  <si>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</si>
  <si>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</si>
  <si>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</si>
  <si>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</si>
  <si>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</si>
  <si>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</si>
  <si>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</si>
  <si>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</si>
  <si>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</si>
  <si>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</si>
  <si>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</si>
  <si>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</si>
  <si>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</si>
  <si>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</si>
  <si>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</si>
  <si>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</si>
  <si>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</si>
  <si>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</si>
  <si>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</si>
  <si>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</si>
  <si>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</si>
  <si>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</si>
  <si>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</si>
  <si>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</si>
  <si>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</si>
  <si>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</si>
  <si>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</si>
  <si>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</si>
  <si>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</si>
  <si>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</si>
  <si>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</si>
  <si>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</si>
  <si>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</si>
  <si>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</si>
  <si>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</si>
  <si>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</si>
  <si>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</si>
  <si>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</si>
  <si>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</si>
  <si>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</si>
  <si>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</si>
  <si>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</si>
  <si>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</si>
  <si>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</si>
  <si>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</si>
  <si>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</si>
  <si>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</si>
  <si>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</si>
  <si>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</si>
  <si>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</si>
  <si>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</si>
  <si>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</si>
  <si>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</si>
  <si>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</si>
  <si>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</si>
  <si>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</si>
  <si>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</si>
  <si>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</si>
  <si>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</si>
  <si>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</si>
  <si>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</si>
  <si>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</si>
  <si>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</si>
  <si>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</si>
  <si>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</si>
  <si>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</si>
  <si>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</si>
  <si>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</si>
  <si>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</si>
  <si>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</si>
  <si>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</si>
  <si>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</si>
  <si>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</si>
  <si>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</si>
  <si>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</si>
  <si>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</si>
  <si>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</si>
  <si>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</si>
  <si>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</si>
  <si>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</si>
  <si>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</si>
  <si>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</si>
  <si>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</si>
  <si>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</si>
  <si>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9"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</si>
  <si>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</si>
  <si>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</si>
  <si>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</si>
  <si>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</si>
  <si>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</si>
  <si>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</si>
  <si>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</si>
  <si>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</si>
  <si>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</si>
  <si>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</si>
  <si>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</si>
  <si>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</si>
  <si>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</si>
  <si>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</si>
  <si>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</si>
  <si>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</si>
  <si>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</si>
  <si>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</si>
  <si>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</si>
  <si>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</si>
  <si>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</si>
  <si>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</si>
  <si>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</si>
  <si>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</si>
  <si>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</si>
  <si>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</si>
  <si>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</si>
  <si>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</si>
  <si>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</si>
  <si>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</si>
  <si>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</si>
  <si>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</si>
  <si>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</si>
  <si>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</si>
  <si>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</si>
  <si>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</si>
  <si>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</si>
  <si>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</si>
  <si>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</si>
  <si>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</si>
  <si>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</si>
  <si>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</si>
  <si>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</si>
  <si>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</si>
  <si>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</si>
  <si>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</si>
  <si>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</si>
  <si>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</si>
  <si>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</si>
  <si>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</si>
  <si>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</si>
  <si>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</si>
  <si>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</si>
  <si>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</si>
  <si>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</si>
  <si>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</si>
  <si>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</si>
  <si>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</si>
  <si>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</si>
  <si>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</si>
  <si>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</si>
  <si>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</si>
  <si>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</si>
  <si>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</si>
  <si>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</si>
  <si>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</si>
  <si>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</si>
  <si>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</si>
  <si>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</si>
  <si>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</si>
  <si>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</si>
  <si>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</si>
  <si>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</si>
  <si>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</si>
  <si>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</si>
  <si>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</si>
  <si>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</si>
  <si>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</si>
  <si>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</si>
  <si>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</si>
  <si>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</si>
  <si>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</si>
  <si>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</si>
  <si>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</si>
  <si>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</si>
  <si>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</si>
  <si>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</si>
  <si>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</si>
  <si>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</si>
  <si>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</si>
  <si>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</si>
  <si>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</si>
  <si>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</si>
  <si>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</si>
  <si>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</si>
  <si>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</si>
  <si>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</si>
  <si>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</si>
  <si>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</si>
  <si>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</si>
  <si>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</si>
  <si>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</si>
  <si>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</si>
  <si>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</si>
  <si>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</si>
  <si>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</si>
  <si>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</si>
  <si>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</si>
  <si>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5"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</si>
  <si>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</si>
  <si>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</si>
  <si>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</si>
  <si>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</si>
  <si>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</si>
  <si>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</si>
  <si>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</si>
  <si>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</si>
  <si>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</si>
  <si>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</si>
  <si>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</si>
  <si>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</si>
  <si>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</si>
  <si>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</si>
  <si>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</si>
  <si>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</si>
  <si>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</si>
  <si>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</si>
  <si>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</si>
  <si>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</si>
  <si>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</si>
  <si>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</si>
  <si>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</si>
  <si>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</si>
  <si>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</si>
  <si>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</si>
  <si>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</si>
  <si>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</si>
  <si>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</si>
  <si>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</si>
  <si>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</si>
  <si>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</si>
  <si>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</si>
  <si>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</si>
  <si>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</si>
  <si>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</si>
  <si>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</si>
  <si>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</si>
  <si>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</si>
  <si>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</si>
  <si>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</si>
  <si>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</si>
  <si>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</si>
  <si>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</si>
  <si>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</si>
  <si>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</si>
  <si>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</si>
  <si>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</si>
  <si>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</si>
  <si>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</si>
  <si>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</si>
  <si>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</si>
  <si>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</si>
  <si>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</si>
  <si>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</si>
  <si>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</si>
  <si>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</si>
  <si>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</si>
  <si>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</si>
  <si>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</si>
  <si>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</si>
  <si>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</si>
  <si>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</si>
  <si>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</si>
  <si>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</si>
  <si>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</si>
  <si>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</si>
  <si>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</si>
  <si>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</si>
  <si>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</si>
  <si>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</si>
  <si>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</si>
  <si>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</si>
  <si>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</si>
  <si>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</si>
  <si>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</si>
  <si>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</si>
  <si>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</si>
  <si>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</si>
  <si>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</si>
  <si>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</si>
  <si>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</si>
  <si>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</si>
  <si>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</si>
  <si>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</si>
  <si>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</si>
  <si>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</si>
  <si>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</si>
  <si>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</si>
  <si>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</si>
  <si>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</si>
  <si>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</si>
  <si>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</si>
  <si>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</si>
  <si>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</si>
  <si>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</si>
  <si>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</si>
  <si>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</si>
  <si>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</si>
  <si>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</si>
  <si>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</si>
  <si>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</si>
  <si>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</si>
  <si>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</si>
  <si>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</si>
  <si>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</si>
  <si>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</si>
  <si>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</si>
  <si>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</si>
  <si>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</si>
  <si>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</si>
  <si>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</si>
  <si>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</si>
  <si>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</si>
  <si>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</si>
  <si>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</si>
  <si>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</si>
  <si>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</si>
  <si>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</si>
  <si>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</si>
  <si>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</si>
  <si>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</si>
  <si>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</si>
  <si>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</si>
  <si>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</si>
  <si>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</si>
  <si>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</si>
  <si>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</si>
  <si>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</si>
  <si>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</si>
  <si>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</si>
  <si>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</si>
  <si>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</si>
  <si>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</si>
  <si>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</si>
  <si>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</si>
  <si>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</si>
  <si>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</si>
  <si>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</si>
  <si>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</si>
  <si>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</si>
  <si>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</si>
  <si>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</si>
  <si>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</si>
  <si>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</si>
  <si>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</si>
  <si>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</si>
  <si>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</si>
  <si>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</si>
  <si>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</si>
  <si>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</si>
  <si>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</si>
  <si>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</si>
  <si>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</si>
  <si>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</si>
  <si>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</si>
  <si>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</si>
  <si>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</si>
  <si>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</si>
  <si>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</si>
  <si>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</si>
  <si>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</si>
  <si>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</si>
  <si>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</si>
  <si>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</si>
  <si>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</si>
  <si>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</si>
  <si>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</si>
  <si>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</si>
  <si>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</si>
  <si>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</si>
  <si>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</si>
  <si>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</si>
  <si>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</si>
  <si>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</si>
  <si>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</si>
  <si>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</si>
  <si>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</si>
  <si>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</si>
  <si>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</si>
  <si>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</si>
  <si>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</si>
  <si>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</si>
  <si>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</si>
  <si>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</si>
  <si>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</si>
  <si>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</si>
  <si>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</si>
  <si>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</si>
  <si>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</si>
  <si>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</si>
  <si>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</si>
  <si>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</si>
  <si>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</si>
  <si>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</si>
  <si>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</si>
  <si>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</si>
  <si>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</si>
  <si>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</si>
  <si>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</si>
  <si>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</si>
  <si>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</si>
  <si>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</si>
  <si>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</si>
  <si>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</si>
  <si>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</si>
  <si>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</si>
  <si>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</si>
  <si>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</si>
  <si>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</si>
  <si>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9"/>
  </si>
  <si>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</si>
  <si>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</si>
  <si>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</si>
  <si>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</si>
  <si>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</si>
  <si>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</si>
  <si>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</si>
  <si>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</si>
  <si>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</si>
  <si>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</si>
  <si>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</si>
  <si>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</si>
  <si>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</si>
  <si>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</si>
  <si>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</si>
  <si>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</si>
  <si>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</si>
  <si>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</si>
  <si>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</si>
  <si>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</si>
  <si>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</si>
  <si>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</si>
  <si>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</si>
  <si>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</si>
  <si>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</si>
  <si>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</si>
  <si>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</si>
  <si>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</si>
  <si>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</si>
  <si>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</si>
  <si>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</si>
  <si>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</si>
  <si>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</si>
  <si>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</si>
  <si>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</si>
  <si>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</si>
  <si>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</si>
  <si>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</si>
  <si>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</si>
  <si>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</si>
  <si>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</si>
  <si>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</si>
  <si>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</si>
  <si>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</si>
  <si>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</si>
  <si>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</si>
  <si>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</si>
  <si>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</si>
  <si>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</si>
  <si>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</si>
  <si>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</si>
  <si>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</si>
  <si>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</si>
  <si>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</si>
  <si>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</si>
  <si>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</si>
  <si>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</si>
  <si>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</si>
  <si>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</si>
  <si>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</si>
  <si>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</si>
  <si>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</si>
  <si>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</si>
  <si>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</si>
  <si>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</si>
  <si>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</si>
  <si>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</si>
  <si>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</si>
  <si>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</si>
  <si>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</si>
  <si>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</si>
  <si>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</si>
  <si>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</si>
  <si>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</si>
  <si>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</si>
  <si>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</si>
  <si>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</si>
  <si>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</si>
  <si>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</si>
  <si>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</si>
  <si>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</si>
  <si>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</si>
  <si>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</si>
  <si>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</si>
  <si>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</si>
  <si>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</si>
  <si>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</si>
  <si>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</si>
  <si>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</si>
  <si>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</si>
  <si>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</si>
  <si>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</si>
  <si>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</si>
  <si>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</si>
  <si>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</si>
  <si>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</si>
  <si>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</si>
  <si>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</si>
  <si>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</si>
  <si>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</si>
  <si>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</si>
  <si>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</si>
  <si>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</si>
  <si>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</si>
  <si>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</si>
  <si>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</si>
  <si>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</si>
  <si>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</si>
  <si>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</si>
  <si>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</si>
  <si>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</si>
  <si>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</si>
  <si>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</si>
  <si>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</si>
  <si>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</si>
  <si>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</si>
  <si>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</si>
  <si>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</si>
  <si>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</si>
  <si>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</si>
  <si>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</si>
  <si>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</si>
  <si>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</si>
  <si>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</si>
  <si>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</si>
  <si>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</si>
  <si>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</si>
  <si>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</si>
  <si>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</si>
  <si>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</si>
  <si>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</si>
  <si>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</si>
  <si>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</si>
  <si>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</si>
  <si>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</si>
  <si>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</si>
  <si>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</si>
  <si>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</si>
  <si>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</si>
  <si>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</si>
  <si>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</si>
  <si>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</si>
  <si>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</si>
  <si>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</si>
  <si>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</si>
  <si>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</si>
  <si>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</si>
  <si>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</si>
  <si>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</si>
  <si>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</si>
  <si>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</si>
  <si>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</si>
  <si>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</si>
  <si>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</si>
  <si>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</si>
  <si>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</si>
  <si>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</si>
  <si>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</si>
  <si>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</si>
  <si>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</si>
  <si>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</si>
  <si>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</si>
  <si>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</si>
  <si>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</si>
  <si>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</si>
  <si>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</si>
  <si>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</si>
  <si>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</si>
  <si>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</si>
  <si>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</si>
  <si>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</si>
  <si>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</si>
  <si>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</si>
  <si>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</si>
  <si>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</si>
  <si>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</si>
  <si>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</si>
  <si>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</si>
  <si>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</si>
  <si>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</si>
  <si>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</si>
  <si>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</si>
  <si>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</si>
  <si>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</si>
  <si>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</si>
  <si>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</si>
  <si>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</si>
  <si>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</si>
  <si>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</si>
  <si>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</si>
  <si>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</si>
  <si>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</si>
  <si>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</si>
  <si>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</si>
  <si>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</si>
  <si>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</si>
  <si>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</si>
  <si>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</si>
  <si>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</si>
  <si>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</si>
  <si>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</si>
  <si>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</si>
  <si>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</si>
  <si>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</si>
  <si>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</si>
  <si>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</si>
  <si>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</si>
  <si>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</si>
  <si>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</si>
  <si>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</si>
  <si>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</si>
  <si>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</si>
  <si>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</si>
  <si>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</si>
  <si>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</si>
  <si>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</si>
  <si>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</si>
  <si>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</si>
  <si>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</si>
  <si>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</si>
  <si>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</si>
  <si>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</si>
  <si>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9"/>
  </si>
  <si>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</si>
  <si>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</si>
  <si>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</si>
  <si>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</si>
  <si>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</si>
  <si>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</si>
  <si>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</si>
  <si>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</si>
  <si>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</si>
  <si>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</si>
  <si>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</si>
  <si>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</si>
  <si>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</si>
  <si>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</si>
  <si>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</si>
  <si>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</si>
  <si>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</si>
  <si>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</si>
  <si>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</si>
  <si>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</si>
  <si>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</si>
  <si>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</si>
  <si>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</si>
  <si>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</si>
  <si>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</si>
  <si>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</si>
  <si>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</si>
  <si>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</si>
  <si>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</si>
  <si>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</si>
  <si>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</si>
  <si>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</si>
  <si>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</si>
  <si>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</si>
  <si>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</si>
  <si>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</si>
  <si>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</si>
  <si>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</si>
  <si>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</si>
  <si>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</si>
  <si>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</si>
  <si>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</si>
  <si>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</si>
  <si>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</si>
  <si>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</si>
  <si>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</si>
  <si>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</si>
  <si>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</si>
  <si>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</si>
  <si>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</si>
  <si>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</si>
  <si>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</si>
  <si>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</si>
  <si>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</si>
  <si>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</si>
  <si>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</si>
  <si>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</si>
  <si>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</si>
  <si>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</si>
  <si>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</si>
  <si>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</si>
  <si>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</si>
  <si>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</si>
  <si>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</si>
  <si>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</si>
  <si>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</si>
  <si>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</si>
  <si>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</si>
  <si>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</si>
  <si>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</si>
  <si>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</si>
  <si>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</si>
  <si>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</si>
  <si>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</si>
  <si>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</si>
  <si>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</si>
  <si>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</si>
  <si>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</si>
  <si>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</si>
  <si>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</si>
  <si>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</si>
  <si>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</si>
  <si>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</si>
  <si>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</si>
  <si>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</si>
  <si>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</si>
  <si>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</si>
  <si>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</si>
  <si>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</si>
  <si>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</si>
  <si>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</si>
  <si>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</si>
  <si>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</si>
  <si>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</si>
  <si>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</si>
  <si>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</si>
  <si>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</si>
  <si>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</si>
  <si>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</si>
  <si>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</si>
  <si>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</si>
  <si>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</si>
  <si>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</si>
  <si>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</si>
  <si>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</si>
  <si>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</si>
  <si>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</si>
  <si>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</si>
  <si>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</si>
  <si>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</si>
  <si>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</si>
  <si>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</si>
  <si>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</si>
  <si>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</si>
  <si>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</si>
  <si>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</si>
  <si>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</si>
  <si>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</si>
  <si>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</si>
  <si>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</si>
  <si>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</si>
  <si>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</si>
  <si>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</si>
  <si>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</si>
  <si>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</si>
  <si>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</si>
  <si>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</si>
  <si>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</si>
  <si>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</si>
  <si>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</si>
  <si>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</si>
  <si>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</si>
  <si>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</si>
  <si>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</si>
  <si>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</si>
  <si>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</si>
  <si>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</si>
  <si>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</si>
  <si>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</si>
  <si>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</si>
  <si>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</si>
  <si>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</si>
  <si>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</si>
  <si>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</si>
  <si>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</si>
  <si>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</si>
  <si>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</si>
  <si>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</si>
  <si>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</si>
  <si>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</si>
  <si>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</si>
  <si>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</si>
  <si>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</si>
  <si>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</si>
  <si>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</si>
  <si>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</si>
  <si>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</si>
  <si>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</si>
  <si>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</si>
  <si>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</si>
  <si>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</si>
  <si>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</si>
  <si>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</si>
  <si>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</si>
  <si>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</si>
  <si>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</si>
  <si>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</si>
  <si>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</si>
  <si>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</si>
  <si>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</si>
  <si>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</si>
  <si>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</si>
  <si>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</si>
  <si>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</si>
  <si>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</si>
  <si>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</si>
  <si>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</si>
  <si>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</si>
  <si>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</si>
  <si>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</si>
  <si>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</si>
  <si>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</si>
  <si>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</si>
  <si>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</si>
  <si>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</si>
  <si>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</si>
  <si>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</si>
  <si>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</si>
  <si>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</si>
  <si>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</si>
  <si>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</si>
  <si>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</si>
  <si>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</si>
  <si>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</si>
  <si>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</si>
  <si>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</si>
  <si>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</si>
  <si>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</si>
  <si>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</si>
  <si>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</si>
  <si>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</si>
  <si>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</si>
  <si>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</si>
  <si>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</si>
  <si>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</si>
  <si>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</si>
  <si>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</si>
  <si>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</si>
  <si>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</si>
  <si>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</si>
  <si>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</si>
  <si>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</si>
  <si>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</si>
  <si>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</si>
  <si>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</si>
  <si>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</si>
  <si>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</si>
  <si>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</si>
  <si>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</si>
  <si>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</si>
  <si>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</si>
  <si>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</si>
  <si>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</si>
  <si>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</si>
  <si>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</si>
  <si>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</si>
  <si>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</si>
  <si>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</si>
  <si>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</si>
  <si>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</si>
  <si>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</si>
  <si>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</si>
  <si>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</si>
  <si>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</si>
  <si>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</si>
  <si>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</si>
  <si>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</si>
  <si>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</si>
  <si>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</si>
  <si>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</si>
  <si>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</si>
  <si>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</si>
  <si>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</si>
  <si>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</si>
  <si>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</si>
  <si>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</si>
  <si>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</si>
  <si>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</si>
  <si>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</si>
  <si>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</si>
  <si>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</si>
  <si>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</si>
  <si>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</si>
  <si>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</si>
  <si>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</si>
  <si>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</si>
  <si>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</si>
  <si>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</si>
  <si>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</si>
  <si>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</si>
  <si>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</si>
  <si>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</si>
  <si>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</si>
  <si>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</si>
  <si>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</si>
  <si>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</si>
  <si>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</si>
  <si>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</si>
  <si>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</si>
  <si>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</si>
  <si>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</si>
  <si>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</si>
  <si>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</si>
  <si>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</si>
  <si>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</si>
  <si>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</si>
  <si>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</si>
  <si>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</si>
  <si>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</si>
  <si>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</si>
  <si>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</si>
  <si>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</si>
  <si>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</si>
  <si>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</si>
  <si>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</si>
  <si>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</si>
  <si>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</si>
  <si>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</si>
  <si>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</si>
  <si>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</si>
  <si>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</si>
  <si>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</si>
  <si>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</si>
  <si>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</si>
  <si>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</si>
  <si>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</si>
  <si>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</si>
  <si>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</si>
  <si>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</si>
  <si>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</si>
  <si>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</si>
  <si>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</si>
  <si>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</si>
  <si>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</si>
  <si>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</si>
  <si>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</si>
  <si>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</si>
  <si>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</si>
  <si>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</si>
  <si>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</si>
  <si>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</si>
  <si>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</si>
  <si>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</si>
  <si>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</si>
  <si>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</si>
  <si>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</si>
  <si>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</si>
  <si>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</si>
  <si>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</si>
  <si>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</si>
  <si>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</si>
  <si>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</si>
  <si>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</si>
  <si>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</si>
  <si>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</si>
  <si>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</si>
  <si>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</si>
  <si>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</si>
  <si>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</si>
  <si>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</si>
  <si>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</si>
  <si>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</si>
  <si>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</si>
  <si>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</si>
  <si>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</si>
  <si>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</si>
  <si>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</si>
  <si>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</si>
  <si>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</si>
  <si>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</si>
  <si>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</si>
  <si>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</si>
  <si>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</si>
  <si>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</si>
  <si>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</si>
  <si>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</si>
  <si>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</si>
  <si>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</si>
  <si>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</si>
  <si>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</si>
  <si>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</si>
  <si>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</si>
  <si>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</si>
  <si>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</si>
  <si>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</si>
  <si>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</si>
  <si>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</si>
  <si>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</si>
  <si>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</si>
  <si>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</si>
  <si>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</si>
  <si>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</si>
  <si>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</si>
  <si>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</si>
  <si>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</si>
  <si>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</si>
  <si>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</si>
  <si>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</si>
  <si>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</si>
  <si>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</si>
  <si>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</si>
  <si>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</si>
  <si>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</si>
  <si>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</si>
  <si>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</si>
  <si>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</si>
  <si>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</si>
  <si>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</si>
  <si>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</si>
  <si>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</si>
  <si>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</si>
  <si>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</si>
  <si>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</si>
  <si>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</si>
  <si>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</si>
  <si>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</si>
  <si>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</si>
  <si>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</si>
  <si>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</si>
  <si>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</si>
  <si>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</si>
  <si>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</si>
  <si>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</si>
  <si>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</si>
  <si>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</si>
  <si>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</si>
  <si>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</si>
  <si>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</si>
  <si>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</si>
  <si>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</si>
  <si>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</si>
  <si>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</si>
  <si>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</si>
  <si>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</si>
  <si>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</si>
  <si>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</si>
  <si>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</si>
  <si>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</si>
  <si>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</si>
  <si>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</si>
  <si>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</si>
  <si>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</si>
  <si>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</si>
  <si>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</si>
  <si>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</si>
  <si>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</si>
  <si>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</si>
  <si>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</si>
  <si>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</si>
  <si>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</si>
  <si>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</si>
  <si>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</si>
  <si>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</si>
  <si>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</si>
  <si>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</si>
  <si>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</si>
  <si>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</si>
  <si>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</si>
  <si>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</si>
  <si>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</si>
  <si>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</si>
  <si>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5" type="noConversion"/>
  </si>
  <si>
    <t xml:space="preserve">
</t>
    <phoneticPr fontId="5" type="noConversion"/>
  </si>
  <si>
    <t xml:space="preserve">
</t>
    <phoneticPr fontId="5"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</si>
  <si>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</si>
  <si>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</si>
  <si>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</si>
  <si>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</si>
  <si>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</si>
  <si>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</si>
  <si>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</si>
  <si>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</si>
  <si>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</si>
  <si>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</si>
  <si>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</si>
  <si>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</si>
  <si>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</si>
  <si>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</si>
  <si>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</si>
  <si>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</si>
  <si>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</si>
  <si>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</si>
  <si>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</si>
  <si>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</si>
  <si>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</si>
  <si>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</si>
  <si>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</si>
  <si>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</si>
  <si>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</si>
  <si>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</si>
  <si>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</si>
  <si>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</si>
  <si>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</si>
  <si>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</si>
  <si>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</si>
  <si>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</si>
  <si>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</si>
  <si>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</si>
  <si>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</si>
  <si>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</si>
  <si>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</si>
  <si>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</si>
  <si>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</si>
  <si>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</si>
  <si>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</si>
  <si>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</si>
  <si>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</si>
  <si>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</si>
  <si>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</si>
  <si>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</si>
  <si>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</si>
  <si>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</si>
  <si>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</si>
  <si>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</si>
  <si>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</si>
  <si>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</si>
  <si>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</si>
  <si>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</si>
  <si>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</si>
  <si>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</si>
  <si>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</si>
  <si>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</si>
  <si>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</si>
  <si>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</si>
  <si>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</si>
  <si>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</si>
  <si>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5"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</si>
  <si>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</si>
  <si>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</si>
  <si>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</si>
  <si>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</si>
  <si>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</si>
  <si>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</si>
  <si>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</si>
  <si>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</si>
  <si>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</si>
  <si>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</si>
  <si>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</si>
  <si>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</si>
  <si>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</si>
  <si>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</si>
  <si>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</si>
  <si>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</si>
  <si>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</si>
  <si>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</si>
  <si>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</si>
  <si>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</si>
  <si>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</si>
  <si>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</si>
  <si>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</si>
  <si>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</si>
  <si>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</si>
  <si>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</si>
  <si>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</si>
  <si>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</si>
  <si>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</si>
  <si>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</si>
  <si>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</si>
  <si>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</si>
  <si>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</si>
  <si>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</si>
  <si>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</si>
  <si>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</si>
  <si>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</si>
  <si>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</si>
  <si>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</si>
  <si>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</si>
  <si>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</si>
  <si>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</si>
  <si>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</si>
  <si>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</si>
  <si>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</si>
  <si>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</si>
  <si>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</si>
  <si>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</si>
  <si>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</si>
  <si>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</si>
  <si>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</si>
  <si>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</si>
  <si>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</si>
  <si>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</si>
  <si>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</si>
  <si>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</si>
  <si>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</si>
  <si>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</si>
  <si>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</si>
  <si>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</si>
  <si>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</si>
  <si>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</si>
  <si>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</si>
  <si>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</si>
  <si>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</si>
  <si>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</si>
  <si>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</si>
  <si>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</si>
  <si>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</si>
  <si>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</si>
  <si>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</si>
  <si>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</si>
  <si>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</si>
  <si>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</si>
  <si>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</si>
  <si>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</si>
  <si>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</si>
  <si>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</si>
  <si>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</si>
  <si>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</si>
  <si>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</si>
  <si>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</si>
  <si>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</si>
  <si>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</si>
  <si>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</si>
  <si>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</si>
  <si>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</si>
  <si>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</si>
  <si>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</si>
  <si>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</si>
  <si>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</si>
  <si>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</si>
  <si>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</si>
  <si>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</si>
  <si>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</si>
  <si>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</si>
  <si>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</si>
  <si>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</si>
  <si>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</si>
  <si>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</si>
  <si>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</si>
  <si>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</si>
  <si>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</si>
  <si>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</si>
  <si>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</si>
  <si>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</si>
  <si>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</si>
  <si>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</si>
  <si>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</si>
  <si>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</si>
  <si>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</si>
  <si>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</si>
  <si>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</si>
  <si>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</si>
  <si>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</si>
  <si>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</si>
  <si>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</si>
  <si>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</si>
  <si>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</si>
  <si>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</si>
  <si>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</si>
  <si>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</si>
  <si>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</si>
  <si>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</si>
  <si>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</si>
  <si>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</si>
  <si>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</si>
  <si>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</si>
  <si>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</si>
  <si>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</si>
  <si>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</si>
  <si>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</si>
  <si>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</si>
  <si>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</si>
  <si>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</si>
  <si>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</si>
  <si>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</si>
  <si>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</si>
  <si>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</si>
  <si>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</si>
  <si>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</si>
  <si>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</si>
  <si>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</si>
  <si>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</si>
  <si>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</si>
  <si>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</si>
  <si>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</si>
  <si>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</si>
  <si>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</si>
  <si>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</si>
  <si>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</si>
  <si>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</si>
  <si>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</si>
  <si>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</si>
  <si>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</si>
  <si>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</si>
  <si>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</si>
  <si>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</si>
  <si>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</si>
  <si>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</si>
  <si>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</si>
  <si>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</si>
  <si>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</si>
  <si>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</si>
  <si>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</si>
  <si>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</si>
  <si>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</si>
  <si>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</si>
  <si>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</si>
  <si>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</si>
  <si>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</si>
  <si>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</si>
  <si>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</si>
  <si>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</si>
  <si>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</si>
  <si>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</si>
  <si>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</si>
  <si>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</si>
  <si>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</si>
  <si>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</si>
  <si>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</si>
  <si>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</si>
  <si>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</si>
  <si>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</si>
  <si>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</si>
  <si>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</si>
  <si>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</si>
  <si>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</si>
  <si>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</si>
  <si>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</si>
  <si>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</si>
  <si>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</si>
  <si>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</si>
  <si>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</si>
  <si>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</si>
  <si>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</si>
  <si>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</si>
  <si>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</si>
  <si>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</si>
  <si>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</si>
  <si>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</si>
  <si>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</si>
  <si>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</si>
  <si>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</si>
  <si>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</si>
  <si>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</si>
  <si>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</si>
  <si>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</si>
  <si>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</si>
  <si>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</si>
  <si>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</si>
  <si>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</si>
  <si>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</si>
  <si>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</si>
  <si>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</si>
  <si>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</si>
  <si>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</si>
  <si>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</si>
  <si>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</si>
  <si>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</si>
  <si>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</si>
  <si>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</si>
  <si>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</si>
  <si>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</si>
  <si>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</si>
  <si>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</si>
  <si>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</si>
  <si>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</si>
  <si>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</si>
  <si>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</si>
  <si>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</si>
  <si>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</si>
  <si>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</si>
  <si>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</si>
  <si>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</si>
  <si>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</si>
  <si>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</si>
  <si>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</si>
  <si>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</si>
  <si>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</si>
  <si>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</si>
  <si>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</si>
  <si>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</si>
  <si>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</si>
  <si>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</si>
  <si>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</si>
  <si>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</si>
  <si>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</si>
  <si>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</si>
  <si>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</si>
  <si>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</si>
  <si>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</si>
  <si>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</si>
  <si>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</si>
  <si>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</si>
  <si>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</si>
  <si>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</si>
  <si>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</si>
  <si>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</si>
  <si>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</si>
  <si>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</si>
  <si>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</si>
  <si>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</si>
  <si>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</si>
  <si>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</si>
  <si>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</si>
  <si>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</si>
  <si>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</si>
  <si>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</si>
  <si>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</si>
  <si>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</si>
  <si>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</si>
  <si>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</si>
  <si>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</si>
  <si>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</si>
  <si>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</si>
  <si>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</si>
  <si>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</si>
  <si>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</si>
  <si>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</si>
  <si>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</si>
  <si>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</si>
  <si>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</si>
  <si>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</si>
  <si>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</si>
  <si>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</si>
  <si>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</si>
  <si>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</si>
  <si>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</si>
  <si>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</si>
  <si>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</si>
  <si>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</si>
  <si>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</si>
  <si>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</si>
  <si>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</si>
  <si>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</si>
  <si>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</si>
  <si>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</si>
  <si>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</si>
  <si>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</si>
  <si>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</si>
  <si>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</si>
  <si>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</si>
  <si>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</si>
  <si>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</si>
  <si>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</si>
  <si>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</si>
  <si>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</si>
  <si>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</si>
  <si>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</si>
  <si>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</si>
  <si>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</si>
  <si>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</si>
  <si>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</si>
  <si>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</si>
  <si>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</si>
  <si>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</si>
  <si>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</si>
  <si>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</si>
  <si>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</si>
  <si>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</si>
  <si>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</si>
  <si>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</si>
  <si>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</si>
  <si>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</si>
  <si>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</si>
  <si>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</si>
  <si>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</si>
  <si>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</si>
  <si>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</si>
  <si>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</si>
  <si>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</si>
  <si>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</si>
  <si>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</si>
  <si>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</si>
  <si>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</si>
  <si>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</si>
  <si>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</si>
  <si>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</si>
  <si>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</si>
  <si>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</si>
  <si>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</si>
  <si>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</si>
  <si>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</si>
  <si>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</si>
  <si>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</si>
  <si>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</si>
  <si>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</si>
  <si>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</si>
  <si>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</si>
  <si>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</si>
  <si>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</si>
  <si>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</si>
  <si>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</si>
  <si>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</si>
  <si>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</si>
  <si>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</si>
  <si>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</si>
  <si>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</si>
  <si>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</si>
  <si>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</si>
  <si>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</si>
  <si>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</si>
  <si>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</si>
  <si>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</si>
  <si>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</si>
  <si>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</si>
  <si>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</si>
  <si>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</si>
  <si>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</si>
  <si>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</si>
  <si>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</si>
  <si>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</si>
  <si>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</si>
  <si>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</si>
  <si>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</si>
  <si>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</si>
  <si>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</si>
  <si>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</si>
  <si>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</si>
  <si>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</si>
  <si>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</si>
  <si>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</si>
  <si>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</si>
  <si>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</si>
  <si>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</si>
  <si>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</si>
  <si>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</si>
  <si>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</si>
  <si>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</si>
  <si>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</si>
  <si>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</si>
  <si>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</si>
  <si>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</si>
  <si>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</si>
  <si>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</si>
  <si>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</si>
  <si>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</si>
  <si>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</si>
  <si>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</si>
  <si>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</si>
  <si>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</si>
  <si>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</si>
  <si>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</si>
  <si>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</si>
  <si>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</si>
  <si>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</si>
  <si>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</si>
  <si>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</si>
  <si>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</si>
  <si>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</si>
  <si>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</si>
  <si>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</si>
  <si>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</si>
  <si>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</si>
  <si>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</si>
  <si>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</si>
  <si>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</si>
  <si>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</si>
  <si>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</si>
  <si>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</si>
  <si>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</si>
  <si>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</si>
  <si>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</si>
  <si>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</si>
  <si>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</si>
  <si>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</si>
  <si>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</si>
  <si>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</si>
  <si>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</si>
  <si>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</si>
  <si>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</si>
  <si>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</si>
  <si>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</si>
  <si>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</si>
  <si>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</si>
  <si>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</si>
  <si>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</si>
  <si>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</si>
  <si>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</si>
  <si>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</si>
  <si>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</si>
  <si>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</si>
  <si>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</si>
  <si>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</si>
  <si>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</si>
  <si>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</si>
  <si>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</si>
  <si>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</si>
  <si>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</si>
  <si>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</si>
  <si>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</si>
  <si>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</si>
  <si>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</si>
  <si>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</si>
  <si>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</si>
  <si>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</si>
  <si>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</si>
  <si>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</si>
  <si>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</si>
  <si>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</si>
  <si>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</si>
  <si>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</si>
  <si>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</si>
  <si>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</si>
  <si>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</si>
  <si>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</si>
  <si>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</si>
  <si>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</si>
  <si>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</si>
  <si>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</si>
  <si>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</si>
  <si>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</si>
  <si>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</si>
  <si>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</si>
  <si>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</si>
  <si>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</si>
  <si>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</si>
  <si>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</si>
  <si>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</si>
  <si>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</si>
  <si>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</si>
  <si>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</si>
  <si>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</si>
  <si>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</si>
  <si>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</si>
  <si>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</si>
  <si>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</si>
  <si>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</si>
  <si>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</si>
  <si>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</si>
  <si>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</si>
  <si>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</si>
  <si>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</si>
  <si>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</si>
  <si>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</si>
  <si>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</si>
  <si>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</si>
  <si>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</si>
  <si>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</si>
  <si>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</si>
  <si>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</si>
  <si>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</si>
  <si>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</si>
  <si>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</si>
  <si>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</si>
  <si>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</si>
  <si>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</si>
  <si>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</si>
  <si>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</si>
  <si>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</si>
  <si>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</si>
  <si>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</si>
  <si>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</si>
  <si>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</si>
  <si>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</si>
  <si>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</si>
  <si>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</si>
  <si>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</si>
  <si>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</si>
  <si>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</si>
  <si>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</si>
  <si>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</si>
  <si>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</si>
  <si>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</si>
  <si>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</si>
  <si>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</si>
  <si>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</si>
  <si>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</si>
  <si>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</si>
  <si>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</si>
  <si>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</si>
  <si>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</si>
  <si>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</si>
  <si>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</si>
  <si>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</si>
  <si>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</si>
  <si>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</si>
  <si>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</si>
  <si>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</si>
  <si>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</si>
  <si>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</si>
  <si>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</si>
  <si>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</si>
  <si>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</si>
  <si>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</si>
  <si>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</si>
  <si>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</si>
  <si>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</si>
  <si>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</si>
  <si>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</si>
  <si>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</si>
  <si>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</si>
  <si>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</si>
  <si>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</si>
  <si>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</si>
  <si>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</si>
  <si>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</si>
  <si>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</si>
  <si>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</si>
  <si>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</si>
  <si>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</si>
  <si>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</si>
  <si>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</si>
  <si>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</si>
  <si>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</si>
  <si>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</si>
  <si>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</si>
  <si>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</si>
  <si>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</si>
  <si>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</si>
  <si>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</si>
  <si>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</si>
  <si>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</si>
  <si>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</si>
  <si>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</si>
  <si>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</si>
  <si>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</si>
  <si>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</si>
  <si>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</si>
  <si>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</si>
  <si>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</si>
  <si>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</si>
  <si>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</si>
  <si>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</si>
  <si>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</si>
  <si>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</si>
  <si>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</si>
  <si>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</si>
  <si>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</si>
  <si>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</si>
  <si>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</si>
  <si>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</si>
  <si>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</si>
  <si>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</si>
  <si>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</si>
  <si>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</si>
  <si>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</si>
  <si>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</si>
  <si>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</si>
  <si>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</si>
  <si>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</si>
  <si>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</si>
  <si>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</si>
  <si>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</si>
  <si>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</si>
  <si>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</si>
  <si>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</si>
  <si>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</si>
  <si>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</si>
  <si>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</si>
  <si>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</si>
  <si>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</si>
  <si>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</si>
  <si>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</si>
  <si>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</si>
  <si>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</si>
  <si>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</si>
  <si>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</si>
  <si>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</si>
  <si>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</si>
  <si>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</si>
  <si>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</si>
  <si>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</si>
  <si>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</si>
  <si>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</si>
  <si>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</si>
  <si>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</si>
  <si>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</si>
  <si>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</si>
  <si>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</si>
  <si>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</si>
  <si>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</si>
  <si>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</si>
  <si>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</si>
  <si>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</si>
  <si>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</si>
  <si>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</si>
  <si>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</si>
  <si>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</si>
  <si>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</si>
  <si>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</si>
  <si>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</si>
  <si>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</si>
  <si>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</si>
  <si>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</si>
  <si>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</si>
  <si>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</si>
  <si>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</si>
  <si>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</si>
  <si>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</si>
  <si>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</si>
  <si>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</si>
  <si>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</si>
  <si>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</si>
  <si>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</si>
  <si>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</si>
  <si>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</si>
  <si>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</si>
  <si>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</si>
  <si>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</si>
  <si>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</si>
  <si>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</si>
  <si>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</si>
  <si>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</si>
  <si>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</si>
  <si>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</si>
  <si>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</si>
  <si>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</si>
  <si>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</si>
  <si>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</si>
  <si>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</si>
  <si>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</si>
  <si>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</si>
  <si>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</si>
  <si>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</si>
  <si>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</si>
  <si>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</si>
  <si>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</si>
  <si>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</si>
  <si>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</si>
  <si>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</si>
  <si>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</si>
  <si>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</si>
  <si>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</si>
  <si>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</si>
  <si>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</si>
  <si>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</si>
  <si>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</si>
  <si>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</si>
  <si>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</si>
  <si>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</si>
  <si>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</si>
  <si>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</si>
  <si>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</si>
  <si>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</si>
  <si>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</si>
  <si>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</si>
  <si>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</si>
  <si>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</si>
  <si>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</si>
  <si>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</si>
  <si>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</si>
  <si>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</si>
  <si>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</si>
  <si>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</si>
  <si>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</si>
  <si>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</si>
  <si>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</si>
  <si>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</si>
  <si>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</si>
  <si>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</si>
  <si>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</si>
  <si>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</si>
  <si>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</si>
  <si>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</si>
  <si>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</si>
  <si>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</si>
  <si>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</si>
  <si>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</si>
  <si>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</si>
  <si>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</si>
  <si>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</si>
  <si>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</si>
  <si>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</si>
  <si>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</si>
  <si>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</si>
  <si>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</si>
  <si>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</si>
  <si>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</si>
  <si>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</si>
  <si>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</si>
  <si>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</si>
  <si>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</si>
  <si>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</si>
  <si>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</si>
  <si>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</si>
  <si>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</si>
  <si>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</si>
  <si>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</si>
  <si>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</si>
  <si>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</si>
  <si>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</si>
  <si>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</si>
  <si>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</si>
  <si>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</si>
  <si>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</si>
  <si>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</si>
  <si>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</si>
  <si>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</si>
  <si>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</si>
  <si>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</si>
  <si>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</si>
  <si>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</si>
  <si>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</si>
  <si>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</si>
  <si>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</si>
  <si>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</si>
  <si>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</si>
  <si>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</si>
  <si>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</si>
  <si>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</si>
  <si>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</si>
  <si>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</si>
  <si>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</si>
  <si>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</si>
  <si>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</si>
  <si>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</si>
  <si>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</si>
  <si>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</si>
  <si>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</si>
  <si>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</si>
  <si>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</si>
  <si>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</si>
  <si>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</si>
  <si>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</si>
  <si>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</si>
  <si>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</si>
  <si>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</si>
  <si>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</si>
  <si>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</si>
  <si>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</si>
  <si>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</si>
  <si>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</si>
  <si>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</si>
  <si>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</si>
  <si>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</si>
  <si>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</si>
  <si>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</si>
  <si>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</si>
  <si>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</si>
  <si>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</si>
  <si>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</si>
  <si>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</si>
  <si>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</si>
  <si>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</si>
  <si>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</si>
  <si>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</si>
  <si>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</si>
  <si>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</si>
  <si>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</si>
  <si>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</si>
  <si>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</si>
  <si>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</si>
  <si>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</si>
  <si>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</si>
  <si>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</si>
  <si>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</si>
  <si>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</si>
  <si>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</si>
  <si>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</si>
  <si>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</si>
  <si>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</si>
  <si>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</si>
  <si>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</si>
  <si>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</si>
  <si>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</si>
  <si>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</si>
  <si>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</si>
  <si>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</si>
  <si>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</si>
  <si>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</si>
  <si>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</si>
  <si>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</si>
  <si>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</si>
  <si>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</si>
  <si>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</si>
  <si>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</si>
  <si>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</si>
  <si>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</si>
  <si>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</si>
  <si>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</si>
  <si>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</si>
  <si>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</si>
  <si>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</si>
  <si>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</si>
  <si>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</si>
  <si>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</si>
  <si>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</si>
  <si>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</si>
  <si>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</si>
  <si>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</si>
  <si>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</si>
  <si>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</si>
  <si>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</si>
  <si>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</si>
  <si>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</si>
  <si>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</si>
  <si>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</si>
  <si>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</si>
  <si>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</si>
  <si>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</si>
  <si>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</si>
  <si>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</si>
  <si>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</si>
  <si>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</si>
  <si>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</si>
  <si>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</si>
  <si>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</si>
  <si>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</si>
  <si>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</si>
  <si>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</si>
  <si>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</si>
  <si>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</si>
  <si>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</si>
  <si>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</si>
  <si>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</si>
  <si>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</si>
  <si>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</si>
  <si>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</si>
  <si>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</si>
  <si>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</si>
  <si>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</si>
  <si>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</si>
  <si>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</si>
  <si>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</si>
  <si>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</si>
  <si>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</si>
  <si>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</si>
  <si>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</si>
  <si>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</si>
  <si>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</si>
  <si>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</si>
  <si>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</si>
  <si>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</si>
  <si>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</si>
  <si>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</si>
  <si>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</si>
  <si>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</si>
  <si>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</si>
  <si>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</si>
  <si>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</si>
  <si>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</si>
  <si>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</si>
  <si>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</si>
  <si>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</si>
  <si>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</si>
  <si>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</si>
  <si>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</si>
  <si>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</si>
  <si>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</si>
  <si>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</si>
  <si>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</si>
  <si>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</si>
  <si>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</si>
  <si>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</si>
  <si>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</si>
  <si>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</si>
  <si>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</si>
  <si>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</si>
  <si>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</si>
  <si>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</si>
  <si>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</si>
  <si>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</si>
  <si>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</si>
  <si>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</si>
  <si>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</si>
  <si>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</si>
  <si>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</si>
  <si>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</si>
  <si>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</si>
  <si>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</si>
  <si>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</si>
  <si>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</si>
  <si>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</si>
  <si>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</si>
  <si>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</si>
  <si>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</si>
  <si>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</si>
  <si>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</si>
  <si>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</si>
  <si>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</si>
  <si>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</si>
  <si>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</si>
  <si>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</si>
  <si>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</si>
  <si>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</si>
  <si>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</si>
  <si>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</si>
  <si>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</si>
  <si>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</si>
  <si>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</si>
  <si>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</si>
  <si>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</si>
  <si>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</si>
  <si>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</si>
  <si>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</si>
  <si>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</si>
  <si>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</si>
  <si>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</si>
  <si>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</si>
  <si>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</si>
  <si>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</si>
  <si>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</si>
  <si>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</si>
  <si>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</si>
  <si>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</si>
  <si>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</si>
  <si>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</si>
  <si>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</si>
  <si>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</si>
  <si>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</si>
  <si>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</si>
  <si>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</si>
  <si>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</si>
  <si>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</si>
  <si>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</si>
  <si>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</si>
  <si>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</si>
  <si>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</si>
  <si>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</si>
  <si>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</si>
  <si>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</si>
  <si>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</si>
  <si>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</si>
  <si>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</si>
  <si>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</si>
  <si>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</si>
  <si>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</si>
  <si>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</si>
  <si>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</si>
  <si>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</si>
  <si>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</si>
  <si>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</si>
  <si>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</si>
  <si>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</si>
  <si>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</si>
  <si>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</si>
  <si>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</si>
  <si>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</si>
  <si>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</si>
  <si>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</si>
  <si>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</si>
  <si>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</si>
  <si>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</si>
  <si>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</si>
  <si>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</si>
  <si>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</si>
  <si>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</si>
  <si>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</si>
  <si>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</si>
  <si>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</si>
  <si>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</si>
  <si>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</si>
  <si>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</si>
  <si>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</si>
  <si>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</si>
  <si>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</si>
  <si>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</si>
  <si>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</si>
  <si>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</si>
  <si>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</si>
  <si>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</si>
  <si>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</si>
  <si>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</si>
  <si>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</si>
  <si>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</si>
  <si>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</si>
  <si>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</si>
  <si>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</si>
  <si>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</si>
  <si>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</si>
  <si>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</si>
  <si>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</si>
  <si>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</si>
  <si>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</si>
  <si>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</si>
  <si>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</si>
  <si>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</si>
  <si>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</si>
  <si>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</si>
  <si>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</si>
  <si>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</si>
  <si>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</si>
  <si>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</si>
  <si>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</si>
  <si>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</si>
  <si>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</si>
  <si>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</si>
  <si>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</si>
  <si>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</si>
  <si>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</si>
  <si>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</si>
  <si>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</si>
  <si>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</si>
  <si>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</si>
  <si>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</si>
  <si>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</si>
  <si>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</si>
  <si>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</si>
  <si>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</si>
  <si>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</si>
  <si>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</si>
  <si>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</si>
  <si>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</si>
  <si>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</si>
  <si>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</si>
  <si>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</si>
  <si>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</si>
  <si>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</si>
  <si>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</si>
  <si>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</si>
  <si>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</si>
  <si>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</si>
  <si>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</si>
  <si>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</si>
  <si>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</si>
  <si>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</si>
  <si>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</si>
  <si>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</si>
  <si>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</si>
  <si>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</si>
  <si>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</si>
  <si>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</si>
  <si>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</si>
  <si>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</si>
  <si>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</si>
  <si>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</si>
  <si>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</si>
  <si>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</si>
  <si>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</si>
  <si>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</si>
  <si>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</si>
  <si>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</si>
  <si>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</si>
  <si>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</si>
  <si>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</si>
  <si>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</si>
  <si>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</si>
  <si>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</si>
  <si>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</si>
  <si>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</si>
  <si>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</si>
  <si>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</si>
  <si>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</si>
  <si>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</si>
  <si>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</si>
  <si>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</si>
  <si>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</si>
  <si>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</si>
  <si>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</si>
  <si>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</si>
  <si>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</si>
  <si>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</si>
  <si>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</si>
  <si>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</si>
  <si>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</si>
  <si>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</si>
  <si>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</si>
  <si>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</si>
  <si>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</si>
  <si>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</si>
  <si>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</si>
  <si>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</si>
  <si>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</si>
  <si>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</si>
  <si>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</si>
  <si>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</si>
  <si>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</si>
  <si>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</si>
  <si>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</si>
  <si>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</si>
  <si>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</si>
  <si>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</si>
  <si>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</si>
  <si>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</si>
  <si>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</si>
  <si>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</si>
  <si>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</si>
  <si>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</si>
  <si>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</si>
  <si>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</si>
  <si>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</si>
  <si>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</si>
  <si>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</si>
  <si>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</si>
  <si>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</si>
  <si>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</si>
  <si>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</si>
  <si>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</si>
  <si>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</si>
  <si>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</si>
  <si>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</si>
  <si>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</si>
  <si>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</si>
  <si>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</si>
  <si>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</si>
  <si>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</si>
  <si>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</si>
  <si>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</si>
  <si>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</si>
  <si>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</si>
  <si>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</si>
  <si>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</si>
  <si>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</si>
  <si>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</si>
  <si>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</si>
  <si>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</si>
  <si>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</si>
  <si>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</si>
  <si>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</si>
  <si>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</si>
  <si>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</si>
  <si>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</si>
  <si>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</si>
  <si>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</si>
  <si>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</si>
  <si>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</si>
  <si>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</si>
  <si>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</si>
  <si>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</si>
  <si>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</si>
  <si>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</si>
  <si>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</si>
  <si>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</si>
  <si>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</si>
  <si>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</si>
  <si>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</si>
  <si>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</si>
  <si>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</si>
  <si>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</si>
  <si>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</si>
  <si>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</si>
  <si>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</si>
  <si>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</si>
  <si>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</si>
  <si>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</si>
  <si>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</si>
  <si>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</si>
  <si>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</si>
  <si>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</si>
  <si>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</si>
  <si>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</si>
  <si>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</si>
  <si>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</si>
  <si>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</si>
  <si>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</si>
  <si>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</si>
  <si>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</si>
  <si>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</si>
  <si>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</si>
  <si>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</si>
  <si>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</si>
  <si>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</si>
  <si>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</si>
  <si>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</si>
  <si>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</si>
  <si>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</si>
  <si>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</si>
  <si>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</si>
  <si>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</si>
  <si>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</si>
  <si>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</si>
  <si>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</si>
  <si>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</si>
  <si>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</si>
  <si>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</si>
  <si>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</si>
  <si>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</si>
  <si>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</si>
  <si>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</si>
  <si>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</si>
  <si>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</si>
  <si>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</si>
  <si>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</si>
  <si>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</si>
  <si>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</si>
  <si>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</si>
  <si>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</si>
  <si>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</si>
  <si>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</si>
  <si>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</si>
  <si>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</si>
  <si>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</si>
  <si>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</si>
  <si>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</si>
  <si>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</si>
  <si>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</si>
  <si>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</si>
  <si>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</si>
  <si>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</si>
  <si>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</si>
  <si>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</si>
  <si>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</si>
  <si>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</si>
  <si>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</si>
  <si>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</si>
  <si>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</si>
  <si>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</si>
  <si>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</si>
  <si>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</si>
  <si>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</si>
  <si>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</si>
  <si>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</si>
  <si>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</si>
  <si>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</si>
  <si>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</si>
  <si>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</si>
  <si>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</si>
  <si>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</si>
  <si>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</si>
  <si>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</si>
  <si>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</si>
  <si>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</si>
  <si>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</si>
  <si>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</si>
  <si>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</si>
  <si>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</si>
  <si>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</si>
  <si>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</si>
  <si>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</si>
  <si>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</si>
  <si>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</si>
  <si>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</si>
  <si>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</si>
  <si>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</si>
  <si>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</si>
  <si>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</si>
  <si>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</si>
  <si>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</si>
  <si>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</si>
  <si>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</si>
  <si>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</si>
  <si>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</si>
  <si>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</si>
  <si>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</si>
  <si>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</si>
  <si>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</si>
  <si>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</si>
  <si>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</si>
  <si>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</si>
  <si>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</si>
  <si>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</si>
  <si>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</si>
  <si>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</si>
  <si>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</si>
  <si>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</si>
  <si>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</si>
  <si>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</si>
  <si>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</si>
  <si>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</si>
  <si>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</si>
  <si>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</si>
  <si>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</si>
  <si>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</si>
  <si>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</si>
  <si>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</si>
  <si>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</si>
  <si>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</si>
  <si>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</si>
  <si>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</si>
  <si>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</si>
  <si>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</si>
  <si>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</si>
  <si>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</si>
  <si>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</si>
  <si>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</si>
  <si>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</si>
  <si>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</si>
  <si>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</si>
  <si>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</si>
  <si>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</si>
  <si>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</si>
  <si>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</si>
  <si>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</si>
  <si>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</si>
  <si>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</si>
  <si>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</si>
  <si>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</si>
  <si>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</si>
  <si>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</si>
  <si>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</si>
  <si>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</si>
  <si>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</si>
  <si>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</si>
  <si>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</si>
  <si>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</si>
  <si>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</si>
  <si>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</si>
  <si>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</si>
  <si>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</si>
  <si>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</si>
  <si>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</si>
  <si>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</si>
  <si>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</si>
  <si>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</si>
  <si>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</si>
  <si>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</si>
  <si>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</si>
  <si>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</si>
  <si>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</si>
  <si>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</si>
  <si>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</si>
  <si>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</si>
  <si>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</si>
  <si>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</si>
  <si>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</si>
  <si>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</si>
  <si>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</si>
  <si>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</si>
  <si>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</si>
  <si>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</si>
  <si>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</si>
  <si>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</si>
  <si>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</si>
  <si>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</si>
  <si>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</si>
  <si>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</si>
  <si>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</si>
  <si>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</si>
  <si>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</si>
  <si>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</si>
  <si>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</si>
  <si>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</si>
  <si>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</si>
  <si>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</si>
  <si>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</si>
  <si>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</si>
  <si>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</si>
  <si>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</si>
  <si>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</si>
  <si>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</si>
  <si>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</si>
  <si>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</si>
  <si>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</si>
  <si>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</si>
  <si>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</si>
  <si>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</si>
  <si>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</si>
  <si>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</si>
  <si>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</si>
  <si>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</si>
  <si>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</si>
  <si>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</si>
  <si>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</si>
  <si>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</si>
  <si>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</si>
  <si>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</si>
  <si>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</si>
  <si>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</si>
  <si>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</si>
  <si>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</si>
  <si>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</si>
  <si>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</si>
  <si>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</si>
  <si>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</si>
  <si>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</si>
  <si>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</si>
  <si>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</si>
  <si>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</si>
  <si>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</si>
  <si>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</si>
  <si>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</si>
  <si>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</si>
  <si>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</si>
  <si>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</si>
  <si>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</si>
  <si>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</si>
  <si>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</si>
  <si>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</si>
  <si>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</si>
  <si>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</si>
  <si>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</si>
  <si>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</si>
  <si>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</si>
  <si>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</si>
  <si>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</si>
  <si>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</si>
  <si>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</si>
  <si>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</si>
  <si>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</si>
  <si>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</si>
  <si>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</si>
  <si>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</si>
  <si>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</si>
  <si>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</si>
  <si>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</si>
  <si>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</si>
  <si>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</si>
  <si>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</si>
  <si>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</si>
  <si>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</si>
  <si>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</si>
  <si>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</si>
  <si>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</si>
  <si>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</si>
  <si>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</si>
  <si>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</si>
  <si>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</si>
  <si>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</si>
  <si>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</si>
  <si>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</si>
  <si>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</si>
  <si>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</si>
  <si>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</si>
  <si>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</si>
  <si>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</si>
  <si>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</si>
  <si>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</si>
  <si>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</si>
  <si>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</si>
  <si>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</si>
  <si>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</si>
  <si>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</si>
  <si>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</si>
  <si>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</si>
  <si>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</si>
  <si>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</si>
  <si>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</si>
  <si>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</si>
  <si>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</si>
  <si>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</si>
  <si>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</si>
  <si>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</si>
  <si>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</si>
  <si>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</si>
  <si>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</si>
  <si>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</si>
  <si>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</si>
  <si>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</si>
  <si>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</si>
  <si>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</si>
  <si>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</si>
  <si>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</si>
  <si>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</si>
  <si>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</si>
  <si>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</si>
  <si>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</si>
  <si>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</si>
  <si>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</si>
  <si>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</si>
  <si>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</si>
  <si>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</si>
  <si>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</si>
  <si>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</si>
  <si>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</si>
  <si>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</si>
  <si>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</si>
  <si>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</si>
  <si>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</si>
  <si>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</si>
  <si>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</si>
  <si>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</si>
  <si>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</si>
  <si>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</si>
  <si>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</si>
  <si>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</si>
  <si>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</si>
  <si>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</si>
  <si>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</si>
  <si>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</si>
  <si>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</si>
  <si>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</si>
  <si>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</si>
  <si>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</si>
  <si>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</si>
  <si>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</si>
  <si>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</si>
  <si>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</si>
  <si>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</si>
  <si>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</si>
  <si>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</si>
  <si>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</si>
  <si>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</si>
  <si>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</si>
  <si>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</si>
  <si>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</si>
  <si>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</si>
  <si>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</si>
  <si>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</si>
  <si>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</si>
  <si>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</si>
  <si>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</si>
  <si>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</si>
  <si>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</si>
  <si>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</si>
  <si>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</si>
  <si>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</si>
  <si>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</si>
  <si>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</si>
  <si>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</si>
  <si>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</si>
  <si>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</si>
  <si>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</si>
  <si>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</si>
  <si>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</si>
  <si>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</si>
  <si>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</si>
  <si>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</si>
  <si>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</si>
  <si>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</si>
  <si>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</si>
  <si>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</si>
  <si>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</si>
  <si>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</si>
  <si>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</si>
  <si>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</si>
  <si>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</si>
  <si>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</si>
  <si>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</si>
  <si>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</si>
  <si>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</si>
  <si>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</si>
  <si>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</si>
  <si>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</si>
  <si>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</si>
  <si>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</si>
  <si>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</si>
  <si>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</si>
  <si>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</si>
  <si>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</si>
  <si>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</si>
  <si>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</si>
  <si>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</si>
  <si>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</si>
  <si>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</si>
  <si>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</si>
  <si>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</si>
  <si>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</si>
  <si>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</si>
  <si>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</si>
  <si>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</si>
  <si>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</si>
  <si>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</si>
  <si>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</si>
  <si>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</si>
  <si>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</si>
  <si>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</si>
  <si>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</si>
  <si>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</si>
  <si>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</si>
  <si>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</si>
  <si>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</si>
  <si>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</si>
  <si>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</si>
  <si>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</si>
  <si>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</si>
  <si>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</si>
  <si>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</si>
  <si>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</si>
  <si>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</si>
  <si>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</si>
  <si>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</si>
  <si>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</si>
  <si>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</si>
  <si>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</si>
  <si>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</si>
  <si>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</si>
  <si>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</si>
  <si>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</si>
  <si>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</si>
  <si>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</si>
  <si>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</si>
  <si>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</si>
  <si>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</si>
  <si>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</si>
  <si>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</si>
  <si>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</si>
  <si>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</si>
  <si>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</si>
  <si>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</si>
  <si>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</si>
  <si>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</si>
  <si>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</si>
  <si>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</si>
  <si>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</si>
  <si>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</si>
  <si>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</si>
  <si>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</si>
  <si>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</si>
  <si>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</si>
  <si>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</si>
  <si>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</si>
  <si>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</si>
  <si>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</si>
  <si>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</si>
  <si>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</si>
  <si>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</si>
  <si>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</si>
  <si>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</si>
  <si>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</si>
  <si>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</si>
  <si>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</si>
  <si>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</si>
  <si>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</si>
  <si>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</si>
  <si>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</si>
  <si>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</si>
  <si>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</si>
  <si>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</si>
  <si>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</si>
  <si>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</si>
  <si>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</si>
  <si>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</si>
  <si>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</si>
  <si>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</si>
  <si>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</si>
  <si>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</si>
  <si>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</si>
  <si>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</si>
  <si>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</si>
  <si>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</si>
  <si>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</si>
  <si>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</si>
  <si>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</si>
  <si>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</si>
  <si>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</si>
  <si>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</si>
  <si>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</si>
  <si>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</si>
  <si>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</si>
  <si>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</si>
  <si>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</si>
  <si>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</si>
  <si>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</si>
  <si>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</si>
  <si>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</si>
  <si>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</si>
  <si>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</si>
  <si>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</si>
  <si>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</si>
  <si>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</si>
  <si>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</si>
  <si>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</si>
  <si>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</si>
  <si>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</si>
  <si>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</si>
  <si>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</si>
  <si>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</si>
  <si>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</si>
  <si>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</si>
  <si>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</si>
  <si>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</si>
  <si>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</si>
  <si>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</si>
  <si>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</si>
  <si>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</si>
  <si>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</si>
  <si>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</si>
  <si>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</si>
  <si>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</si>
  <si>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</si>
  <si>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</si>
  <si>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</si>
  <si>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</si>
  <si>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</si>
  <si>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</si>
  <si>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</si>
  <si>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</si>
  <si>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</si>
  <si>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</si>
  <si>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</si>
  <si>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</si>
  <si>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</si>
  <si>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</si>
  <si>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</si>
  <si>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</si>
  <si>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</si>
  <si>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</si>
  <si>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</si>
  <si>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</si>
  <si>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</si>
  <si>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</si>
  <si>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</si>
  <si>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</si>
  <si>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</si>
  <si>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</si>
  <si>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</si>
  <si>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</si>
  <si>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</si>
  <si>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</si>
  <si>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</si>
  <si>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</si>
  <si>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</si>
  <si>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</si>
  <si>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</si>
  <si>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</si>
  <si>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</si>
  <si>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</si>
  <si>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</si>
  <si>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</si>
  <si>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</si>
  <si>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</si>
  <si>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</si>
  <si>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</si>
  <si>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</si>
  <si>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</si>
  <si>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</si>
  <si>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</si>
  <si>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</si>
  <si>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</si>
  <si>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</si>
  <si>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</si>
  <si>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</si>
  <si>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</si>
  <si>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</si>
  <si>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</si>
  <si>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</si>
  <si>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</si>
  <si>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</si>
  <si>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</si>
  <si>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</si>
  <si>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</si>
  <si>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</si>
  <si>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</si>
  <si>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</si>
  <si>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</si>
  <si>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</si>
  <si>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</si>
  <si>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</si>
  <si>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</si>
  <si>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</si>
  <si>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</si>
  <si>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</si>
  <si>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</si>
  <si>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</si>
  <si>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</si>
  <si>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</si>
  <si>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</si>
  <si>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</si>
  <si>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</si>
  <si>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</si>
  <si>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</si>
  <si>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</si>
  <si>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</si>
  <si>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</si>
  <si>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</si>
  <si>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</si>
  <si>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</si>
  <si>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</si>
  <si>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</si>
  <si>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</si>
  <si>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</si>
  <si>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</si>
  <si>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</si>
  <si>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</si>
  <si>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</si>
  <si>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</si>
  <si>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</si>
  <si>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</si>
  <si>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</si>
  <si>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</si>
  <si>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</si>
  <si>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</si>
  <si>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</si>
  <si>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</si>
  <si>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</si>
  <si>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</si>
  <si>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</si>
  <si>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</si>
  <si>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</si>
  <si>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</si>
  <si>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</si>
  <si>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</si>
  <si>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</si>
  <si>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</si>
  <si>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</si>
  <si>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</si>
  <si>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</si>
  <si>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</si>
  <si>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</si>
  <si>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</si>
  <si>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</si>
  <si>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</si>
  <si>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</si>
  <si>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</si>
  <si>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</si>
  <si>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</si>
  <si>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</si>
  <si>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</si>
  <si>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</si>
  <si>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</si>
  <si>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</si>
  <si>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</si>
  <si>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</si>
  <si>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</si>
  <si>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</si>
  <si>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</si>
  <si>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</si>
  <si>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</si>
  <si>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</si>
  <si>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</si>
  <si>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</si>
  <si>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</si>
  <si>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</si>
  <si>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</si>
  <si>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</si>
  <si>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</si>
  <si>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</si>
  <si>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</si>
  <si>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</si>
  <si>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</si>
  <si>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</si>
  <si>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</si>
  <si>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</si>
  <si>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</si>
  <si>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</si>
  <si>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</si>
  <si>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</si>
  <si>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</si>
  <si>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</si>
  <si>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</si>
  <si>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</si>
  <si>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</si>
  <si>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</si>
  <si>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</si>
  <si>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</si>
  <si>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</si>
  <si>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</si>
  <si>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</si>
  <si>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</si>
  <si>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</si>
  <si>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</si>
  <si>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</si>
  <si>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</si>
  <si>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</si>
  <si>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</si>
  <si>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</si>
  <si>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</si>
  <si>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</si>
  <si>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</si>
  <si>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</si>
  <si>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</si>
  <si>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</si>
  <si>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</si>
  <si>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</si>
  <si>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</si>
  <si>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</si>
  <si>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</si>
  <si>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</si>
  <si>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</si>
  <si>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</si>
  <si>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</si>
  <si>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</si>
  <si>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</si>
  <si>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</si>
  <si>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</si>
  <si>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</si>
  <si>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</si>
  <si>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</si>
  <si>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</si>
  <si>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</si>
  <si>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</si>
  <si>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</si>
  <si>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</si>
  <si>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</si>
  <si>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</si>
  <si>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</si>
  <si>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</si>
  <si>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</si>
  <si>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</si>
  <si>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</si>
  <si>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</si>
  <si>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</si>
  <si>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</si>
  <si>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</si>
  <si>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</si>
  <si>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</si>
  <si>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</si>
  <si>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</si>
  <si>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</si>
  <si>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</si>
  <si>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</si>
  <si>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</si>
  <si>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</si>
  <si>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</si>
  <si>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</si>
  <si>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</si>
  <si>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</si>
  <si>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</si>
  <si>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</si>
  <si>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</si>
  <si>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</si>
  <si>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</si>
  <si>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</si>
  <si>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</si>
  <si>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</si>
  <si>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</si>
  <si>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</si>
  <si>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</si>
  <si>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</si>
  <si>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</si>
  <si>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</si>
  <si>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</si>
  <si>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</si>
  <si>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</si>
  <si>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</si>
  <si>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</si>
  <si>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</si>
  <si>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</si>
  <si>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</si>
  <si>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</si>
  <si>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</si>
  <si>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</si>
  <si>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</si>
  <si>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</si>
  <si>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</si>
  <si>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</si>
  <si>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</si>
  <si>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</si>
  <si>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</si>
  <si>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</si>
  <si>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</si>
  <si>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</si>
  <si>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</si>
  <si>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</si>
  <si>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</si>
  <si>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</si>
  <si>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</si>
  <si>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</si>
  <si>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</si>
  <si>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</si>
  <si>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</si>
  <si>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</si>
  <si>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</si>
  <si>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</si>
  <si>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</si>
  <si>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</si>
  <si>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</si>
  <si>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</si>
  <si>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</si>
  <si>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</si>
  <si>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</si>
  <si>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</si>
  <si>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</si>
  <si>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</si>
  <si>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</si>
  <si>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</si>
  <si>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</si>
  <si>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</si>
  <si>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</si>
  <si>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</si>
  <si>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</si>
  <si>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</si>
  <si>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</si>
  <si>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</si>
  <si>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</si>
  <si>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</si>
  <si>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</si>
  <si>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</si>
  <si>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</si>
  <si>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</si>
  <si>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</si>
  <si>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</si>
  <si>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</si>
  <si>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</si>
  <si>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</si>
  <si>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</si>
  <si>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</si>
  <si>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</si>
  <si>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</si>
  <si>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</si>
  <si>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</si>
  <si>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</si>
  <si>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</si>
  <si>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</si>
  <si>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</si>
  <si>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</si>
  <si>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</si>
  <si>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</si>
  <si>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</si>
  <si>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</si>
  <si>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</si>
  <si>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</si>
  <si>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</si>
  <si>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</si>
  <si>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</si>
  <si>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</si>
  <si>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</si>
  <si>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</si>
  <si>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</si>
  <si>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</si>
  <si>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</si>
  <si>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</si>
  <si>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</si>
  <si>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</si>
  <si>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</si>
  <si>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</si>
  <si>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</si>
  <si>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</si>
  <si>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</si>
  <si>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</si>
  <si>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</si>
  <si>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</si>
  <si>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</si>
  <si>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</si>
  <si>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</si>
  <si>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</si>
  <si>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</si>
  <si>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</si>
  <si>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</si>
  <si>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</si>
  <si>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</si>
  <si>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</si>
  <si>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</si>
  <si>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</si>
  <si>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</si>
  <si>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</si>
  <si>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</si>
  <si>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</si>
  <si>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</si>
  <si>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</si>
  <si>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</si>
  <si>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</si>
  <si>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</si>
  <si>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</si>
  <si>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</si>
  <si>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</si>
  <si>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</si>
  <si>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</si>
  <si>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</si>
  <si>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</si>
  <si>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</si>
  <si>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</si>
  <si>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</si>
  <si>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</si>
  <si>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</si>
  <si>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</si>
  <si>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</si>
  <si>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</si>
  <si>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</si>
  <si>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</si>
  <si>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</si>
  <si>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</si>
  <si>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</si>
  <si>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</si>
  <si>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</si>
  <si>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</si>
  <si>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</si>
  <si>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</si>
  <si>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</si>
  <si>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</si>
  <si>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</si>
  <si>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</si>
  <si>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</si>
  <si>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</si>
  <si>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</si>
  <si>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</si>
  <si>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</si>
  <si>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</si>
  <si>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</si>
  <si>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</si>
  <si>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</si>
  <si>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</si>
  <si>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</si>
  <si>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</si>
  <si>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</si>
  <si>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</si>
  <si>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</si>
  <si>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</si>
  <si>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</si>
  <si>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</si>
  <si>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</si>
  <si>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</si>
  <si>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</si>
  <si>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</si>
  <si>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</si>
  <si>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</si>
  <si>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</si>
  <si>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</si>
  <si>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</si>
  <si>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</si>
  <si>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</si>
  <si>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</si>
  <si>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</si>
  <si>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</si>
  <si>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</si>
  <si>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</si>
  <si>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</si>
  <si>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</si>
  <si>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</si>
  <si>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</si>
  <si>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</si>
  <si>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</si>
  <si>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</si>
  <si>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</si>
  <si>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</si>
  <si>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</si>
  <si>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</si>
  <si>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</si>
  <si>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</si>
  <si>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</si>
  <si>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</si>
  <si>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</si>
  <si>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</si>
  <si>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</si>
  <si>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</si>
  <si>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</si>
  <si>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</si>
  <si>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</si>
  <si>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</si>
  <si>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</si>
  <si>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</si>
  <si>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</si>
  <si>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</si>
  <si>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</si>
  <si>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</si>
  <si>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</si>
  <si>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</si>
  <si>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</si>
  <si>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</si>
  <si>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</si>
  <si>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</si>
  <si>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</si>
  <si>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</si>
  <si>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</si>
  <si>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</si>
  <si>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</si>
  <si>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</si>
  <si>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</si>
  <si>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</si>
  <si>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</si>
  <si>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</si>
  <si>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</si>
  <si>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</si>
  <si>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</si>
  <si>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</si>
  <si>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</si>
  <si>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</si>
  <si>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</si>
  <si>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</si>
  <si>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</si>
  <si>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</si>
  <si>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</si>
  <si>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</si>
  <si>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</si>
  <si>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</si>
  <si>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</si>
  <si>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</si>
  <si>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</si>
  <si>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</si>
  <si>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</si>
  <si>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</si>
  <si>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</si>
  <si>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</si>
  <si>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</si>
  <si>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</si>
  <si>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</si>
  <si>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</si>
  <si>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</si>
  <si>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</si>
  <si>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</si>
  <si>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</si>
  <si>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</si>
  <si>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</si>
  <si>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</si>
  <si>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</si>
  <si>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</si>
  <si>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</si>
  <si>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</si>
  <si>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</si>
  <si>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</si>
  <si>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</si>
  <si>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</si>
  <si>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</si>
  <si>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</si>
  <si>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</si>
  <si>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</si>
  <si>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</si>
  <si>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</si>
  <si>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</si>
  <si>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</si>
  <si>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</si>
  <si>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</si>
  <si>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</si>
  <si>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</si>
  <si>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</si>
  <si>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</si>
  <si>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</si>
  <si>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</si>
  <si>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</si>
  <si>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</si>
  <si>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</si>
  <si>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</si>
  <si>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</si>
  <si>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</si>
  <si>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</si>
  <si>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</si>
  <si>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</si>
  <si>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</si>
  <si>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</si>
  <si>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</si>
  <si>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</si>
  <si>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</si>
  <si>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</si>
  <si>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</si>
  <si>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</si>
  <si>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</si>
  <si>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</si>
  <si>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</si>
  <si>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</si>
  <si>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</si>
  <si>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</si>
  <si>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</si>
  <si>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</si>
  <si>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</si>
  <si>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</si>
  <si>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</si>
  <si>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</si>
  <si>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</si>
  <si>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</si>
  <si>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</si>
  <si>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</si>
  <si>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</si>
  <si>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</si>
  <si>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</si>
  <si>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</si>
  <si>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</si>
  <si>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</si>
  <si>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</si>
  <si>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</si>
  <si>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</si>
  <si>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</si>
  <si>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</si>
  <si>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</si>
  <si>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</si>
  <si>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</si>
  <si>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</si>
  <si>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</si>
  <si>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</si>
  <si>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</si>
  <si>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</si>
  <si>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</si>
  <si>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</si>
  <si>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</si>
  <si>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</si>
  <si>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</si>
  <si>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</si>
  <si>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</si>
  <si>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</si>
  <si>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</si>
  <si>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</si>
  <si>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</si>
  <si>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</si>
  <si>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</si>
  <si>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</si>
  <si>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</si>
  <si>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</si>
  <si>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</si>
  <si>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</si>
  <si>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</si>
  <si>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</si>
  <si>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</si>
  <si>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</si>
  <si>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</si>
  <si>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</si>
  <si>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</si>
  <si>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</si>
  <si>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</si>
  <si>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</si>
  <si>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</si>
  <si>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</si>
  <si>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</si>
  <si>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</si>
  <si>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</si>
  <si>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</si>
  <si>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</si>
  <si>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</si>
  <si>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</si>
  <si>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</si>
  <si>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</si>
  <si>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</si>
  <si>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</si>
  <si>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</si>
  <si>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</si>
  <si>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</si>
  <si>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</si>
  <si>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</si>
  <si>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</si>
  <si>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</si>
  <si>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</si>
  <si>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</si>
  <si>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</si>
  <si>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</si>
  <si>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</si>
  <si>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</si>
  <si>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</si>
  <si>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</si>
  <si>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</si>
  <si>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</si>
  <si>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</si>
  <si>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</si>
  <si>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</si>
  <si>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</si>
  <si>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</si>
  <si>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</si>
  <si>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</si>
  <si>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</si>
  <si>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</si>
  <si>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</si>
  <si>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</si>
  <si>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</si>
  <si>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</si>
  <si>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</si>
  <si>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</si>
  <si>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</si>
  <si>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</si>
  <si>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</si>
  <si>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</si>
  <si>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</si>
  <si>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</si>
  <si>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</si>
  <si>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</si>
  <si>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</si>
  <si>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</si>
  <si>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</si>
  <si>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</si>
  <si>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</si>
  <si>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</si>
  <si>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</si>
  <si>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</si>
  <si>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</si>
  <si>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</si>
  <si>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</si>
  <si>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</si>
  <si>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</si>
  <si>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</si>
  <si>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</si>
  <si>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</si>
  <si>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</si>
  <si>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</si>
  <si>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</si>
  <si>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</si>
  <si>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</si>
  <si>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</si>
  <si>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</si>
  <si>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</si>
  <si>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</si>
  <si>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</si>
  <si>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</si>
  <si>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</si>
  <si>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</si>
  <si>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</si>
  <si>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</si>
  <si>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</si>
  <si>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</si>
  <si>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</si>
  <si>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</si>
  <si>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</si>
  <si>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</si>
  <si>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</si>
  <si>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</si>
  <si>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</si>
  <si>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</si>
  <si>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</si>
  <si>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</si>
  <si>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</si>
  <si>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</si>
  <si>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</si>
  <si>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</si>
  <si>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</si>
  <si>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</si>
  <si>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</si>
  <si>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</si>
  <si>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</si>
  <si>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</si>
  <si>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</si>
  <si>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</si>
  <si>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</si>
  <si>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</si>
  <si>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</si>
  <si>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</si>
  <si>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</si>
  <si>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</si>
  <si>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</si>
  <si>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</si>
  <si>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</si>
  <si>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</si>
  <si>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</si>
  <si>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</si>
  <si>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</si>
  <si>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</si>
  <si>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</si>
  <si>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</si>
  <si>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</si>
  <si>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</si>
  <si>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</si>
  <si>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</si>
  <si>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</si>
  <si>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</si>
  <si>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</si>
  <si>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</si>
  <si>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</si>
  <si>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</si>
  <si>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</si>
  <si>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</si>
  <si>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</si>
  <si>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</si>
  <si>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</si>
  <si>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</si>
  <si>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</si>
  <si>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</si>
  <si>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</si>
  <si>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</si>
  <si>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</si>
  <si>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</si>
  <si>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</si>
  <si>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</si>
  <si>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</si>
  <si>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</si>
  <si>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</si>
  <si>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</si>
  <si>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</si>
  <si>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</si>
  <si>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</si>
  <si>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</si>
  <si>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</si>
  <si>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</si>
  <si>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</si>
  <si>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</si>
  <si>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</si>
  <si>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</si>
  <si>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</si>
  <si>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</si>
  <si>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</si>
  <si>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</si>
  <si>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</si>
  <si>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</si>
  <si>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</si>
  <si>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</si>
  <si>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</si>
  <si>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</si>
  <si>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</si>
  <si>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</si>
  <si>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</si>
  <si>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</si>
  <si>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</si>
  <si>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</si>
  <si>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</si>
  <si>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</si>
  <si>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</si>
  <si>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</si>
  <si>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</si>
  <si>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</si>
  <si>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</si>
  <si>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</si>
  <si>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</si>
  <si>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</si>
  <si>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</si>
  <si>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</si>
  <si>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</si>
  <si>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</si>
  <si>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</si>
  <si>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</si>
  <si>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</si>
  <si>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</si>
  <si>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</si>
  <si>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</si>
  <si>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</si>
  <si>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</si>
  <si>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</si>
  <si>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</si>
  <si>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</si>
  <si>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</si>
  <si>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</si>
  <si>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</si>
  <si>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</si>
  <si>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</si>
  <si>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</si>
  <si>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</si>
  <si>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</si>
  <si>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</si>
  <si>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</si>
  <si>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</si>
  <si>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</si>
  <si>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</si>
  <si>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</si>
  <si>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</si>
  <si>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</si>
  <si>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</si>
  <si>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</si>
  <si>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</si>
  <si>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</si>
  <si>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</si>
  <si>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</si>
  <si>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</si>
  <si>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</si>
  <si>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</si>
  <si>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</si>
  <si>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</si>
  <si>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</si>
  <si>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</si>
  <si>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</si>
  <si>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</si>
  <si>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</si>
  <si>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</si>
  <si>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</si>
  <si>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</si>
  <si>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</si>
  <si>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</si>
  <si>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</si>
  <si>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</si>
  <si>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</si>
  <si>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</si>
  <si>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</si>
  <si>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</si>
  <si>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</si>
  <si>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</si>
  <si>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</si>
  <si>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</si>
  <si>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</si>
  <si>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</si>
  <si>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</si>
  <si>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</si>
  <si>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</si>
  <si>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</si>
  <si>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</si>
  <si>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</si>
  <si>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</si>
  <si>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</si>
  <si>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</si>
  <si>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</si>
  <si>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</si>
  <si>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</si>
  <si>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</si>
  <si>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</si>
  <si>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</si>
  <si>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</si>
  <si>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</si>
  <si>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</si>
  <si>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</si>
  <si>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</si>
  <si>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</si>
  <si>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</si>
  <si>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</si>
  <si>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</si>
  <si>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</si>
  <si>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</si>
  <si>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</si>
  <si>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</si>
  <si>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</si>
  <si>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</si>
  <si>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</si>
  <si>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</si>
  <si>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</si>
  <si>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</si>
  <si>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</si>
  <si>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</si>
  <si>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</si>
  <si>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</si>
  <si>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</si>
  <si>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</si>
  <si>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</si>
  <si>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</si>
  <si>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</si>
  <si>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</si>
  <si>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</si>
  <si>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</si>
  <si>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</si>
  <si>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</si>
  <si>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</si>
  <si>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</si>
  <si>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</si>
  <si>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</si>
  <si>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</si>
  <si>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</si>
  <si>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</si>
  <si>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</si>
  <si>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</si>
  <si>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</si>
  <si>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</si>
  <si>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</si>
  <si>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</si>
  <si>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</si>
  <si>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</si>
  <si>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</si>
  <si>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</si>
  <si>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</si>
  <si>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</si>
  <si>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</si>
  <si>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</si>
  <si>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</si>
  <si>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</si>
  <si>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</si>
  <si>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</si>
  <si>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</si>
  <si>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</si>
  <si>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</si>
  <si>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</si>
  <si>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</si>
  <si>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</si>
  <si>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</si>
  <si>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</si>
  <si>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</si>
  <si>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</si>
  <si>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</si>
  <si>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</si>
  <si>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</si>
  <si>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</si>
  <si>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</si>
  <si>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</si>
  <si>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</si>
  <si>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</si>
  <si>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</si>
  <si>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</si>
  <si>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</si>
  <si>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</si>
  <si>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</si>
  <si>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</si>
  <si>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</si>
  <si>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</si>
  <si>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</si>
  <si>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</si>
  <si>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</si>
  <si>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</si>
  <si>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</si>
  <si>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</si>
  <si>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</si>
  <si>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</si>
  <si>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</si>
  <si>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</si>
  <si>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</si>
  <si>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</si>
  <si>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</si>
  <si>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</si>
  <si>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</si>
  <si>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</si>
  <si>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</si>
  <si>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</si>
  <si>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</si>
  <si>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</si>
  <si>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</si>
  <si>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</si>
  <si>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</si>
  <si>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</si>
  <si>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</si>
  <si>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</si>
  <si>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</si>
  <si>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</si>
  <si>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</si>
  <si>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</si>
  <si>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</si>
  <si>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</si>
  <si>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</si>
  <si>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</si>
  <si>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</si>
  <si>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</si>
  <si>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</si>
  <si>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</si>
  <si>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</si>
  <si>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</si>
  <si>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</si>
  <si>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</si>
  <si>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</si>
  <si>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</si>
  <si>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</si>
  <si>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</si>
  <si>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</si>
  <si>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</si>
  <si>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</si>
  <si>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</si>
  <si>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</si>
  <si>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</si>
  <si>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</si>
  <si>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</si>
  <si>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</si>
  <si>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</si>
  <si>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</si>
  <si>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</si>
  <si>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</si>
  <si>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</si>
  <si>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</si>
  <si>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</si>
  <si>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</si>
  <si>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</si>
  <si>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</si>
  <si>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</si>
  <si>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</si>
  <si>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</si>
  <si>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</si>
  <si>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</si>
  <si>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</si>
  <si>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</si>
  <si>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</si>
  <si>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</si>
  <si>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</si>
  <si>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</si>
  <si>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</si>
  <si>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</si>
  <si>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</si>
  <si>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</si>
  <si>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</si>
  <si>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</si>
  <si>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</si>
  <si>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</si>
  <si>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</si>
  <si>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</si>
  <si>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</si>
  <si>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</si>
  <si>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</si>
  <si>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</si>
  <si>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</si>
  <si>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</si>
  <si>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</si>
  <si>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</si>
  <si>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</si>
  <si>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</si>
  <si>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</si>
  <si>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</si>
  <si>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</si>
  <si>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</si>
  <si>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</si>
  <si>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</si>
  <si>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</si>
  <si>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</si>
  <si>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</si>
  <si>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</si>
  <si>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</si>
  <si>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</si>
  <si>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</si>
  <si>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</si>
  <si>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</si>
  <si>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</si>
  <si>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</si>
  <si>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</si>
  <si>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</si>
  <si>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</si>
  <si>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</si>
  <si>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</si>
  <si>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</si>
  <si>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</si>
  <si>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</si>
  <si>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</si>
  <si>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</si>
  <si>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</si>
  <si>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</si>
  <si>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</si>
  <si>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</si>
  <si>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</si>
  <si>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</si>
  <si>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</si>
  <si>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</si>
  <si>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</si>
  <si>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</si>
  <si>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</si>
  <si>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</si>
  <si>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</si>
  <si>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</si>
  <si>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</si>
  <si>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</si>
  <si>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</si>
  <si>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</si>
  <si>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</si>
  <si>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</si>
  <si>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</si>
  <si>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</si>
  <si>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</si>
  <si>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</si>
  <si>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</si>
  <si>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</si>
  <si>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</si>
  <si>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</si>
  <si>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</si>
  <si>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</si>
  <si>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</si>
  <si>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</si>
  <si>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</si>
  <si>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</si>
  <si>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</si>
  <si>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</si>
  <si>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</si>
  <si>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</si>
  <si>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</si>
  <si>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</si>
  <si>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</si>
  <si>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</si>
  <si>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</si>
  <si>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</si>
  <si>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</si>
  <si>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</si>
  <si>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</si>
  <si>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</si>
  <si>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</si>
  <si>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</si>
  <si>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</si>
  <si>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</si>
  <si>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</si>
  <si>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</si>
  <si>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</si>
  <si>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</si>
  <si>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</si>
  <si>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</si>
  <si>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</si>
  <si>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</si>
  <si>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</si>
  <si>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</si>
  <si>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</si>
  <si>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</si>
  <si>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</si>
  <si>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</si>
  <si>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</si>
  <si>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</si>
  <si>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</si>
  <si>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</si>
  <si>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</si>
  <si>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</si>
  <si>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</si>
  <si>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</si>
  <si>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</si>
  <si>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</si>
  <si>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</si>
  <si>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</si>
  <si>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</si>
  <si>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</si>
  <si>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</si>
  <si>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</si>
  <si>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</si>
  <si>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</si>
  <si>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</si>
  <si>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</si>
  <si>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</si>
  <si>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</si>
  <si>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</si>
  <si>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</si>
  <si>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</si>
  <si>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</si>
  <si>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</si>
  <si>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</si>
  <si>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</si>
  <si>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</si>
  <si>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</si>
  <si>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</si>
  <si>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</si>
  <si>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</si>
  <si>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</si>
  <si>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</si>
  <si>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</si>
  <si>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</si>
  <si>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</si>
  <si>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</si>
  <si>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</si>
  <si>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</si>
  <si>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</si>
  <si>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</si>
  <si>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</si>
  <si>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</si>
  <si>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</si>
  <si>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</si>
  <si>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</si>
  <si>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</si>
  <si>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</si>
  <si>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</si>
  <si>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</si>
  <si>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</si>
  <si>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</si>
  <si>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</si>
  <si>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</si>
  <si>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</si>
  <si>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</si>
  <si>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</si>
  <si>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</si>
  <si>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</si>
  <si>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</si>
  <si>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</si>
  <si>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</si>
  <si>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</si>
  <si>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</si>
  <si>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</si>
  <si>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</si>
  <si>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</si>
  <si>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</si>
  <si>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</si>
  <si>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</si>
  <si>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</si>
  <si>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</si>
  <si>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</si>
  <si>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</si>
  <si>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</si>
  <si>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</si>
  <si>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</si>
  <si>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</si>
  <si>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</si>
  <si>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</si>
  <si>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</si>
  <si>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</si>
  <si>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</si>
  <si>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</si>
  <si>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</si>
  <si>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</si>
  <si>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</si>
  <si>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</si>
  <si>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</si>
  <si>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</si>
  <si>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</si>
  <si>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</si>
  <si>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</si>
  <si>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</si>
  <si>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</si>
  <si>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</si>
  <si>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</si>
  <si>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</si>
  <si>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</si>
  <si>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</si>
  <si>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</si>
  <si>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</si>
  <si>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</si>
  <si>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</si>
  <si>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</si>
  <si>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</si>
  <si>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</si>
  <si>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</si>
  <si>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</si>
  <si>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</si>
  <si>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</si>
  <si>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</si>
  <si>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</si>
  <si>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</si>
  <si>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</si>
  <si>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</si>
  <si>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</si>
  <si>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</si>
  <si>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</si>
  <si>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</si>
  <si>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</si>
  <si>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</si>
  <si>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</si>
  <si>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</si>
  <si>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</si>
  <si>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</si>
  <si>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</si>
  <si>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</si>
  <si>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</si>
  <si>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</si>
  <si>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</si>
  <si>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</si>
  <si>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</si>
  <si>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</si>
  <si>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</si>
  <si>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</si>
  <si>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</si>
  <si>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</si>
  <si>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</si>
  <si>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</si>
  <si>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</si>
  <si>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</si>
  <si>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</si>
  <si>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</si>
  <si>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</si>
  <si>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</si>
  <si>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</si>
  <si>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</si>
  <si>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</si>
  <si>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</si>
  <si>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</si>
  <si>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</si>
  <si>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</si>
  <si>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</si>
  <si>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</si>
  <si>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</si>
  <si>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</si>
  <si>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</si>
  <si>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</si>
  <si>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</si>
  <si>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</si>
  <si>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</si>
  <si>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</si>
  <si>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</si>
  <si>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</si>
  <si>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</si>
  <si>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</si>
  <si>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</si>
  <si>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</si>
  <si>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</si>
  <si>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</si>
  <si>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</si>
  <si>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</si>
  <si>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</si>
  <si>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</si>
  <si>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</si>
  <si>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</si>
  <si>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</si>
  <si>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</si>
  <si>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</si>
  <si>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</si>
  <si>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</si>
  <si>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</si>
  <si>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</si>
  <si>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</si>
  <si>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</si>
  <si>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</si>
  <si>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</si>
  <si>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</si>
  <si>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</si>
  <si>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</si>
  <si>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</si>
  <si>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</si>
  <si>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</si>
  <si>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</si>
  <si>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</si>
  <si>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</si>
  <si>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</si>
  <si>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</si>
  <si>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</si>
  <si>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</si>
  <si>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</si>
  <si>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</si>
  <si>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</si>
  <si>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</si>
  <si>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</si>
  <si>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</si>
  <si>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</si>
  <si>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</si>
  <si>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</si>
  <si>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</si>
  <si>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</si>
  <si>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</si>
  <si>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</si>
  <si>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</si>
  <si>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</si>
  <si>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</si>
  <si>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</si>
  <si>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</si>
  <si>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</si>
  <si>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</si>
  <si>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</si>
  <si>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</si>
  <si>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</si>
  <si>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</si>
  <si>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</si>
  <si>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</si>
  <si>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</si>
  <si>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</si>
  <si>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</si>
  <si>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</si>
  <si>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</si>
  <si>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</si>
  <si>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</si>
  <si>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</si>
  <si>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</si>
  <si>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</si>
  <si>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</si>
  <si>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</si>
  <si>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</si>
  <si>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</si>
  <si>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</si>
  <si>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</si>
  <si>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</si>
  <si>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</si>
  <si>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</si>
  <si>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</si>
  <si>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</si>
  <si>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</si>
  <si>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</si>
  <si>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</si>
  <si>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</si>
  <si>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</si>
  <si>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</si>
  <si>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</si>
  <si>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</si>
  <si>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</si>
  <si>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</si>
  <si>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</si>
  <si>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</si>
  <si>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</si>
  <si>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</si>
  <si>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</si>
  <si>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</si>
  <si>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</si>
  <si>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</si>
  <si>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</si>
  <si>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</si>
  <si>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</si>
  <si>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</si>
  <si>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</si>
  <si>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</si>
  <si>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</si>
  <si>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</si>
  <si>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</si>
  <si>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</si>
  <si>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</si>
  <si>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</si>
  <si>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</si>
  <si>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</si>
  <si>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</si>
  <si>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</si>
  <si>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</si>
  <si>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</si>
  <si>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</si>
  <si>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</si>
  <si>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</si>
  <si>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</si>
  <si>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</si>
  <si>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</si>
  <si>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</si>
  <si>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</si>
  <si>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</si>
  <si>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</si>
  <si>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</si>
  <si>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</si>
  <si>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</si>
  <si>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</si>
  <si>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</si>
  <si>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</si>
  <si>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</si>
  <si>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</si>
  <si>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</si>
  <si>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</si>
  <si>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</si>
  <si>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</si>
  <si>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</si>
  <si>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</si>
  <si>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</si>
  <si>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</si>
  <si>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</si>
  <si>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</si>
  <si>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</si>
  <si>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</si>
  <si>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</si>
  <si>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</si>
  <si>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</si>
  <si>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</si>
  <si>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</si>
  <si>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</si>
  <si>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</si>
  <si>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</si>
  <si>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</si>
  <si>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</si>
  <si>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</si>
  <si>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</si>
  <si>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</si>
  <si>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</si>
  <si>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</si>
  <si>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</si>
  <si>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</si>
  <si>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</si>
  <si>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</si>
  <si>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</si>
  <si>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</si>
  <si>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</si>
  <si>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</si>
  <si>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</si>
  <si>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</si>
  <si>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</si>
  <si>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</si>
  <si>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</si>
  <si>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</si>
  <si>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</si>
  <si>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</si>
  <si>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</si>
  <si>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</si>
  <si>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</si>
  <si>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</si>
  <si>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</si>
  <si>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</si>
  <si>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</si>
  <si>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</si>
  <si>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</si>
  <si>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</si>
  <si>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</si>
  <si>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</si>
  <si>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</si>
  <si>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</si>
  <si>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</si>
  <si>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</si>
  <si>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</si>
  <si>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</si>
  <si>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</si>
  <si>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</si>
  <si>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</si>
  <si>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</si>
  <si>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</si>
  <si>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</si>
  <si>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</si>
  <si>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</si>
  <si>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</si>
  <si>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</si>
  <si>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</si>
  <si>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</si>
  <si>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</si>
  <si>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</si>
  <si>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</si>
  <si>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</si>
  <si>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</si>
  <si>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</si>
  <si>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</si>
  <si>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</si>
  <si>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</si>
  <si>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</si>
  <si>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</si>
  <si>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</si>
  <si>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</si>
  <si>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</si>
  <si>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</si>
  <si>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</si>
  <si>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</si>
  <si>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</si>
  <si>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</si>
  <si>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</si>
  <si>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</si>
  <si>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</si>
  <si>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</si>
  <si>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</si>
  <si>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</si>
  <si>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</si>
  <si>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</si>
  <si>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</si>
  <si>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</si>
  <si>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</si>
  <si>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</si>
  <si>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</si>
  <si>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</si>
  <si>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</si>
  <si>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</si>
  <si>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</si>
  <si>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</si>
  <si>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</si>
  <si>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</si>
  <si>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</si>
  <si>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</si>
  <si>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</si>
  <si>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</si>
  <si>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</si>
  <si>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</si>
  <si>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</si>
  <si>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</si>
  <si>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</si>
  <si>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</si>
  <si>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</si>
  <si>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</si>
  <si>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</si>
  <si>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</si>
  <si>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</si>
  <si>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</si>
  <si>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</si>
  <si>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</si>
  <si>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</si>
  <si>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</si>
  <si>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</si>
  <si>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</si>
  <si>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</si>
  <si>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</si>
  <si>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</si>
  <si>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</si>
  <si>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</si>
  <si>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</si>
  <si>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</si>
  <si>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</si>
  <si>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</si>
  <si>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</si>
  <si>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</si>
  <si>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</si>
  <si>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</si>
  <si>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</si>
  <si>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</si>
  <si>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</si>
  <si>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</si>
  <si>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</si>
  <si>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</si>
  <si>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</si>
  <si>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</si>
  <si>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</si>
  <si>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</si>
  <si>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</si>
  <si>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</si>
  <si>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</si>
  <si>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</si>
  <si>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</si>
  <si>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</si>
  <si>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</si>
  <si>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</si>
  <si>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</si>
  <si>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</si>
  <si>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</si>
  <si>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</si>
  <si>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</si>
  <si>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</si>
  <si>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</si>
  <si>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</si>
  <si>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</si>
  <si>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</si>
  <si>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</si>
  <si>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</si>
  <si>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</si>
  <si>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</si>
  <si>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</si>
  <si>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</si>
  <si>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</si>
  <si>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</si>
  <si>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</si>
  <si>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</si>
  <si>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</si>
  <si>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</si>
  <si>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</si>
  <si>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</si>
  <si>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</si>
  <si>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</si>
  <si>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</si>
  <si>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</si>
  <si>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</si>
  <si>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</si>
  <si>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</si>
  <si>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</si>
  <si>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</si>
  <si>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</si>
  <si>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</si>
  <si>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</si>
  <si>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</si>
  <si>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</si>
  <si>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</si>
  <si>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</si>
  <si>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</si>
  <si>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</si>
  <si>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</si>
  <si>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</si>
  <si>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</si>
  <si>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</si>
  <si>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</si>
  <si>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</si>
  <si>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</si>
  <si>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</si>
  <si>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</si>
  <si>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</si>
  <si>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</si>
  <si>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</si>
  <si>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</si>
  <si>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</si>
  <si>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</si>
  <si>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</si>
  <si>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</si>
  <si>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</si>
  <si>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</si>
  <si>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</si>
  <si>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</si>
  <si>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</si>
  <si>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</si>
  <si>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</si>
  <si>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</si>
  <si>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</si>
  <si>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</si>
  <si>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</si>
  <si>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</si>
  <si>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</si>
  <si>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</si>
  <si>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</si>
  <si>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</si>
  <si>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</si>
  <si>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</si>
  <si>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</si>
  <si>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</si>
  <si>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</si>
  <si>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</si>
  <si>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</si>
  <si>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</si>
  <si>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</si>
  <si>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</si>
  <si>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</si>
  <si>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</si>
  <si>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</si>
  <si>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</si>
  <si>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</si>
  <si>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</si>
  <si>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</si>
  <si>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</si>
  <si>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</si>
  <si>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</si>
  <si>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</si>
  <si>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</si>
  <si>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</si>
  <si>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</si>
  <si>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</si>
  <si>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</si>
  <si>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</si>
  <si>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</si>
  <si>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</si>
  <si>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</si>
  <si>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</si>
  <si>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</si>
  <si>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</si>
  <si>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</si>
  <si>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</si>
  <si>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</si>
  <si>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</si>
  <si>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</si>
  <si>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</si>
  <si>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</si>
  <si>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</si>
  <si>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</si>
  <si>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</si>
  <si>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</si>
  <si>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</si>
  <si>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</si>
  <si>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</si>
  <si>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</si>
  <si>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</si>
  <si>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</si>
  <si>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</si>
  <si>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</si>
  <si>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</si>
  <si>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</si>
  <si>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</si>
  <si>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</si>
  <si>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</si>
  <si>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</si>
  <si>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</si>
  <si>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</si>
  <si>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</si>
  <si>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</si>
  <si>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</si>
  <si>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</si>
  <si>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</si>
  <si>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</si>
  <si>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</si>
  <si>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</si>
  <si>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</si>
  <si>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</si>
  <si>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</si>
  <si>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</si>
  <si>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</si>
  <si>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</si>
  <si>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</si>
  <si>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</si>
  <si>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</si>
  <si>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</si>
  <si>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</si>
  <si>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</si>
  <si>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</si>
  <si>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</si>
  <si>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</si>
  <si>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</si>
  <si>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</si>
  <si>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</si>
  <si>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</si>
  <si>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</si>
  <si>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</si>
  <si>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</si>
  <si>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</si>
  <si>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</si>
  <si>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</si>
  <si>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</si>
  <si>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</si>
  <si>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</si>
  <si>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</si>
  <si>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</si>
  <si>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</si>
  <si>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</si>
  <si>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</si>
  <si>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</si>
  <si>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</si>
  <si>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</si>
  <si>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</si>
  <si>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</si>
  <si>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</si>
  <si>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</si>
  <si>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</si>
  <si>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</si>
  <si>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</si>
  <si>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</si>
  <si>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</si>
  <si>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</si>
  <si>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</si>
  <si>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</si>
  <si>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</si>
  <si>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</si>
  <si>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</si>
  <si>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</si>
  <si>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</si>
  <si>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</si>
  <si>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</si>
  <si>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</si>
  <si>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</si>
  <si>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</si>
  <si>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</si>
  <si>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</si>
  <si>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</si>
  <si>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</si>
  <si>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</si>
  <si>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</si>
  <si>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</si>
  <si>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</si>
  <si>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</si>
  <si>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</si>
  <si>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</si>
  <si>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</si>
  <si>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</si>
  <si>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</si>
  <si>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</si>
  <si>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</si>
  <si>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</si>
  <si>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</si>
  <si>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</si>
  <si>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</si>
  <si>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</si>
  <si>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</si>
  <si>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</si>
  <si>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</si>
  <si>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</si>
  <si>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</si>
  <si>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</si>
  <si>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</si>
  <si>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</si>
  <si>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</si>
  <si>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</si>
  <si>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</si>
  <si>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</si>
  <si>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</si>
  <si>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</si>
  <si>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</si>
  <si>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</si>
  <si>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</si>
  <si>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</si>
  <si>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</si>
  <si>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</si>
  <si>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</si>
  <si>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</si>
  <si>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</si>
  <si>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</si>
  <si>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</si>
  <si>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</si>
  <si>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</si>
  <si>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</si>
  <si>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</si>
  <si>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</si>
  <si>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</si>
  <si>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</si>
  <si>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</si>
  <si>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</si>
  <si>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</si>
  <si>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</si>
  <si>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</si>
  <si>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</si>
  <si>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</si>
  <si>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</si>
  <si>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</si>
  <si>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</si>
  <si>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</si>
  <si>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</si>
  <si>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</si>
  <si>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</si>
  <si>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</si>
  <si>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</si>
  <si>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</si>
  <si>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</si>
  <si>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</si>
  <si>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</si>
  <si>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</si>
  <si>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</si>
  <si>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</si>
  <si>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</si>
  <si>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</si>
  <si>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</si>
  <si>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</si>
  <si>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</si>
  <si>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</si>
  <si>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</si>
  <si>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</si>
  <si>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</si>
  <si>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</si>
  <si>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</si>
  <si>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</si>
  <si>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</si>
  <si>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</si>
  <si>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</si>
  <si>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</si>
  <si>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</si>
  <si>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</si>
  <si>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</si>
  <si>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</si>
  <si>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</si>
  <si>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</si>
  <si>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</si>
  <si>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</si>
  <si>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</si>
  <si>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</si>
  <si>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</si>
  <si>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</si>
  <si>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</si>
  <si>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</si>
  <si>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</si>
  <si>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</si>
  <si>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</si>
  <si>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</si>
  <si>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</si>
  <si>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</si>
  <si>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</si>
  <si>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</si>
  <si>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</si>
  <si>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</si>
  <si>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</si>
  <si>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</si>
  <si>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</si>
  <si>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</si>
  <si>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</si>
  <si>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</si>
  <si>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</si>
  <si>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</si>
  <si>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</si>
  <si>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</si>
  <si>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</si>
  <si>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</si>
  <si>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</si>
  <si>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</si>
  <si>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</si>
  <si>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</si>
  <si>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</si>
  <si>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</si>
  <si>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</si>
  <si>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</si>
  <si>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</si>
  <si>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</si>
  <si>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</si>
  <si>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</si>
  <si>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</si>
  <si>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</si>
  <si>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</si>
  <si>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</si>
  <si>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</si>
  <si>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</si>
  <si>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</si>
  <si>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</si>
  <si>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</si>
  <si>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</si>
  <si>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</si>
  <si>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</si>
  <si>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</si>
  <si>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</si>
  <si>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</si>
  <si>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</si>
  <si>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</si>
  <si>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</si>
  <si>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</si>
  <si>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</si>
  <si>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</si>
  <si>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</si>
  <si>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</si>
  <si>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</si>
  <si>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</si>
  <si>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</si>
  <si>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</si>
  <si>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</si>
  <si>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</si>
  <si>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</si>
  <si>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</si>
  <si>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</si>
  <si>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</si>
  <si>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</si>
  <si>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</si>
  <si>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</si>
  <si>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</si>
  <si>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</si>
  <si>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</si>
  <si>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</si>
  <si>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</si>
  <si>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</si>
  <si>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</si>
  <si>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</si>
  <si>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</si>
  <si>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</si>
  <si>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</si>
  <si>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</si>
  <si>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</si>
  <si>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</si>
  <si>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</si>
  <si>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</si>
  <si>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</si>
  <si>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</si>
  <si>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</si>
  <si>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</si>
  <si>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</si>
  <si>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</si>
  <si>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</si>
  <si>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</si>
  <si>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</si>
  <si>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</si>
  <si>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</si>
  <si>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</si>
  <si>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</si>
  <si>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</si>
  <si>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</si>
  <si>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</si>
  <si>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</si>
  <si>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</si>
  <si>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</si>
  <si>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</si>
  <si>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</si>
  <si>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</si>
  <si>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</si>
  <si>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</si>
  <si>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</si>
  <si>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</si>
  <si>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</si>
  <si>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</si>
  <si>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</si>
  <si>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</si>
  <si>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</si>
  <si>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</si>
  <si>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</si>
  <si>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</si>
  <si>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</si>
  <si>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</si>
  <si>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</si>
  <si>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</si>
  <si>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</si>
  <si>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</si>
  <si>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</si>
  <si>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</si>
  <si>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</si>
  <si>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</si>
  <si>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</si>
  <si>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</si>
  <si>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</si>
  <si>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</si>
  <si>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</si>
  <si>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</si>
  <si>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</si>
  <si>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</si>
  <si>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</si>
  <si>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</si>
  <si>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</si>
  <si>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</si>
  <si>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</si>
  <si>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</si>
  <si>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</si>
  <si>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</si>
  <si>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</si>
  <si>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</si>
  <si>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</si>
  <si>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</si>
  <si>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</si>
  <si>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</si>
  <si>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</si>
  <si>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</si>
  <si>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</si>
  <si>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</si>
  <si>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</si>
  <si>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</si>
  <si>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</si>
  <si>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</si>
  <si>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</si>
  <si>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</si>
  <si>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</si>
  <si>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</si>
  <si>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</si>
  <si>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</si>
  <si>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</si>
  <si>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</si>
  <si>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</si>
  <si>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</si>
  <si>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</si>
  <si>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</si>
  <si>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</si>
  <si>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</si>
  <si>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</si>
  <si>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</si>
  <si>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</si>
  <si>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</si>
  <si>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</si>
  <si>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</si>
  <si>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</si>
  <si>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</si>
  <si>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</si>
  <si>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</si>
  <si>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</si>
  <si>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</si>
  <si>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</si>
  <si>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</si>
  <si>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</si>
  <si>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</si>
  <si>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</si>
  <si>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</si>
  <si>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</si>
  <si>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</si>
  <si>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</si>
  <si>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</si>
  <si>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</si>
  <si>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</si>
  <si>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</si>
  <si>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</si>
  <si>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</si>
  <si>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</si>
  <si>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</si>
  <si>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</si>
  <si>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</si>
  <si>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</si>
  <si>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</si>
  <si>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</si>
  <si>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</si>
  <si>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</si>
  <si>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</si>
  <si>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</si>
  <si>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</si>
  <si>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</si>
  <si>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</si>
  <si>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</si>
  <si>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</si>
  <si>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</si>
  <si>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</si>
  <si>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</si>
  <si>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</si>
  <si>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</si>
  <si>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</si>
  <si>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</si>
  <si>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</si>
  <si>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</si>
  <si>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</si>
  <si>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</si>
  <si>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</si>
  <si>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</si>
  <si>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</si>
  <si>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</si>
  <si>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</si>
  <si>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</si>
  <si>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</si>
  <si>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</si>
  <si>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</si>
  <si>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</si>
  <si>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</si>
  <si>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</si>
  <si>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</si>
  <si>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</si>
  <si>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</si>
  <si>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</si>
  <si>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</si>
  <si>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</si>
  <si>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</si>
  <si>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</si>
  <si>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</si>
  <si>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</si>
  <si>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</si>
  <si>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</si>
  <si>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</si>
  <si>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</si>
  <si>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</si>
  <si>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</si>
  <si>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</si>
  <si>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</si>
  <si>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</si>
  <si>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</si>
  <si>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</si>
  <si>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</si>
  <si>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</si>
  <si>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</si>
  <si>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</si>
  <si>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</si>
  <si>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</si>
  <si>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</si>
  <si>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</si>
  <si>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</si>
  <si>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</si>
  <si>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</si>
  <si>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</si>
  <si>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</si>
  <si>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</si>
  <si>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</si>
  <si>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</si>
  <si>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</si>
  <si>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</si>
  <si>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</si>
  <si>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</si>
  <si>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</si>
  <si>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</si>
  <si>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</si>
  <si>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</si>
  <si>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</si>
  <si>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</si>
  <si>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</si>
  <si>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</si>
  <si>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</si>
  <si>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</si>
  <si>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</si>
  <si>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</si>
  <si>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</si>
  <si>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</si>
  <si>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</si>
  <si>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</si>
  <si>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</si>
  <si>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</si>
  <si>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</si>
  <si>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</si>
  <si>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</si>
  <si>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</si>
  <si>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</si>
  <si>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</si>
  <si>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</si>
  <si>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</si>
  <si>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</si>
  <si>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</si>
  <si>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</si>
  <si>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</si>
  <si>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</si>
  <si>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</si>
  <si>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</si>
  <si>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</si>
  <si>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</si>
  <si>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</si>
  <si>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</si>
  <si>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</si>
  <si>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</si>
  <si>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</si>
  <si>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</si>
  <si>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</si>
  <si>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</si>
  <si>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</si>
  <si>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</si>
  <si>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</si>
  <si>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</si>
  <si>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</si>
  <si>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</si>
  <si>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</si>
  <si>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</si>
  <si>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</si>
  <si>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</si>
  <si>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</si>
  <si>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</si>
  <si>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</si>
  <si>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</si>
  <si>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</si>
  <si>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</si>
  <si>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</si>
  <si>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</si>
  <si>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</si>
  <si>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</si>
  <si>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</si>
  <si>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</si>
  <si>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</si>
  <si>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</si>
  <si>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</si>
  <si>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</si>
  <si>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</si>
  <si>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</si>
  <si>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</si>
  <si>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</si>
  <si>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</si>
  <si>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</si>
  <si>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</si>
  <si>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</si>
  <si>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</si>
  <si>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</si>
  <si>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</si>
  <si>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</si>
  <si>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</si>
  <si>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</si>
  <si>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</si>
  <si>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</si>
  <si>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</si>
  <si>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</si>
  <si>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</si>
  <si>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</si>
  <si>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</si>
  <si>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</si>
  <si>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</si>
  <si>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</si>
  <si>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</si>
  <si>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</si>
  <si>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</si>
  <si>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</si>
  <si>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</si>
  <si>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</si>
  <si>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</si>
  <si>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</si>
  <si>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</si>
  <si>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</si>
  <si>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</si>
  <si>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</si>
  <si>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</si>
  <si>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</si>
  <si>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</si>
  <si>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</si>
  <si>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</si>
  <si>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</si>
  <si>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</si>
  <si>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</si>
  <si>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</si>
  <si>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</si>
  <si>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</si>
  <si>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</si>
  <si>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</si>
  <si>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</si>
  <si>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</si>
  <si>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</si>
  <si>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</si>
  <si>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</si>
  <si>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</si>
  <si>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</si>
  <si>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</si>
  <si>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</si>
  <si>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</si>
  <si>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</si>
  <si>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</si>
  <si>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</si>
  <si>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</si>
  <si>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</si>
  <si>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</si>
  <si>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</si>
  <si>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</si>
  <si>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</si>
  <si>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</si>
  <si>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</si>
  <si>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</si>
  <si>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</si>
  <si>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</si>
  <si>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</si>
  <si>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</si>
  <si>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</si>
  <si>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</si>
  <si>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</si>
  <si>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</si>
  <si>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</si>
  <si>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</si>
  <si>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</si>
  <si>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</si>
  <si>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</si>
  <si>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</si>
  <si>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</si>
  <si>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</si>
  <si>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</si>
  <si>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</si>
  <si>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</si>
  <si>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</si>
  <si>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</si>
  <si>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</si>
  <si>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</si>
  <si>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</si>
  <si>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</si>
  <si>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</si>
  <si>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</si>
  <si>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</si>
  <si>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</si>
  <si>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</si>
  <si>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</si>
  <si>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</si>
  <si>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</si>
  <si>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</si>
  <si>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</si>
  <si>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</si>
  <si>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</si>
  <si>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</si>
  <si>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</si>
  <si>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</si>
  <si>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</si>
  <si>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</si>
  <si>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</si>
  <si>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</si>
  <si>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</si>
  <si>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</si>
  <si>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</si>
  <si>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</si>
  <si>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</si>
  <si>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</si>
  <si>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</si>
  <si>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</si>
  <si>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</si>
  <si>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</si>
  <si>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</si>
  <si>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</si>
  <si>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</si>
  <si>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</si>
  <si>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</si>
  <si>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</si>
  <si>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</si>
  <si>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</si>
  <si>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</si>
  <si>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</si>
  <si>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</si>
  <si>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</si>
  <si>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</si>
  <si>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</si>
  <si>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</si>
  <si>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</si>
  <si>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</si>
  <si>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</si>
  <si>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</si>
  <si>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</si>
  <si>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</si>
  <si>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</si>
  <si>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</si>
  <si>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</si>
  <si>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</si>
  <si>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</si>
  <si>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</si>
  <si>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</si>
  <si>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</si>
  <si>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</si>
  <si>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</si>
  <si>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</si>
  <si>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</si>
  <si>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</si>
  <si>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</si>
  <si>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</si>
  <si>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</si>
  <si>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</si>
  <si>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</si>
  <si>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</si>
  <si>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</si>
  <si>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</si>
  <si>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</si>
  <si>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</si>
  <si>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</si>
  <si>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</si>
  <si>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</si>
  <si>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</si>
  <si>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</si>
  <si>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</si>
  <si>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</si>
  <si>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</si>
  <si>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</si>
  <si>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</si>
  <si>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</si>
  <si>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</si>
  <si>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</si>
  <si>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</si>
  <si>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</si>
  <si>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</si>
  <si>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</si>
  <si>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</si>
  <si>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</si>
  <si>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</si>
  <si>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</si>
  <si>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</si>
  <si>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</si>
  <si>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</si>
  <si>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</si>
  <si>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</si>
  <si>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</si>
  <si>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</si>
  <si>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</si>
  <si>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</si>
  <si>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</si>
  <si>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</si>
  <si>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</si>
  <si>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</si>
  <si>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</si>
  <si>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</si>
  <si>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</si>
  <si>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</si>
  <si>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</si>
  <si>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</si>
  <si>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</si>
  <si>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</si>
  <si>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</si>
  <si>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</si>
  <si>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</si>
  <si>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</si>
  <si>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</si>
  <si>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</si>
  <si>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</si>
  <si>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</si>
  <si>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</si>
  <si>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</si>
  <si>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</si>
  <si>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</si>
  <si>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</si>
  <si>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</si>
  <si>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</si>
  <si>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</si>
  <si>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</si>
  <si>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</si>
  <si>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</si>
  <si>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</si>
  <si>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</si>
  <si>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</si>
  <si>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</si>
  <si>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</si>
  <si>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</si>
  <si>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</si>
  <si>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</si>
  <si>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</si>
  <si>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</si>
  <si>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</si>
  <si>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</si>
  <si>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</si>
  <si>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</si>
  <si>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</si>
  <si>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</si>
  <si>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</si>
  <si>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</si>
  <si>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</si>
  <si>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</si>
  <si>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</si>
  <si>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</si>
  <si>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</si>
  <si>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</si>
  <si>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</si>
  <si>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</si>
  <si>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</si>
  <si>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</si>
  <si>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</si>
  <si>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</si>
  <si>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</si>
  <si>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</si>
  <si>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</si>
  <si>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</si>
  <si>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</si>
  <si>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</si>
  <si>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</si>
  <si>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</si>
  <si>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</si>
  <si>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</si>
  <si>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</si>
  <si>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</si>
  <si>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</si>
  <si>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</si>
  <si>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</si>
  <si>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</si>
  <si>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</si>
  <si>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</si>
  <si>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</si>
  <si>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</si>
  <si>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</si>
  <si>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</si>
  <si>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</si>
  <si>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</si>
  <si>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</si>
  <si>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</si>
  <si>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</si>
  <si>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</si>
  <si>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</si>
  <si>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</si>
  <si>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</si>
  <si>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</si>
  <si>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</si>
  <si>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</si>
  <si>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</si>
  <si>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</si>
  <si>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</si>
  <si>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</si>
  <si>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</si>
  <si>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</si>
  <si>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</si>
  <si>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</si>
  <si>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</si>
  <si>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</si>
  <si>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</si>
  <si>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</si>
  <si>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</si>
  <si>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</si>
  <si>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</si>
  <si>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</si>
  <si>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</si>
  <si>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</si>
  <si>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</si>
  <si>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</si>
  <si>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</si>
  <si>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</si>
  <si>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</si>
  <si>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</si>
  <si>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</si>
  <si>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</si>
  <si>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</si>
  <si>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</si>
  <si>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</si>
  <si>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</si>
  <si>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</si>
  <si>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</si>
  <si>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</si>
  <si>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</si>
  <si>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</si>
  <si>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</si>
  <si>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</si>
  <si>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</si>
  <si>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</si>
  <si>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</si>
  <si>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</si>
  <si>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</si>
  <si>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</si>
  <si>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</si>
  <si>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</si>
  <si>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</si>
  <si>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</si>
  <si>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</si>
  <si>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</si>
  <si>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</si>
  <si>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</si>
  <si>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</si>
  <si>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</si>
  <si>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</si>
  <si>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</si>
  <si>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</si>
  <si>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</si>
  <si>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</si>
  <si>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</si>
  <si>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</si>
  <si>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</si>
  <si>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</si>
  <si>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</si>
  <si>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</si>
  <si>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</si>
  <si>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</si>
  <si>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</si>
  <si>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</si>
  <si>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</si>
  <si>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</si>
  <si>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</si>
  <si>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</si>
  <si>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</si>
  <si>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</si>
  <si>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</si>
  <si>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</si>
  <si>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</si>
  <si>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</si>
  <si>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</si>
  <si>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</si>
  <si>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</si>
  <si>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</si>
  <si>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</si>
  <si>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</si>
  <si>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</si>
  <si>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</si>
  <si>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</si>
  <si>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</si>
  <si>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</si>
  <si>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</si>
  <si>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</si>
  <si>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</si>
  <si>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</si>
  <si>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</si>
  <si>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</si>
  <si>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</si>
  <si>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</si>
  <si>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</si>
  <si>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</si>
  <si>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</si>
  <si>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</si>
  <si>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</si>
  <si>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</si>
  <si>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</si>
  <si>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</si>
  <si>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</si>
  <si>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</si>
  <si>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</si>
  <si>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</si>
  <si>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</si>
  <si>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</si>
  <si>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</si>
  <si>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</si>
  <si>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</si>
  <si>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</si>
  <si>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</si>
  <si>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</si>
  <si>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</si>
  <si>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</si>
  <si>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</si>
  <si>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</si>
  <si>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</si>
  <si>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</si>
  <si>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</si>
  <si>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</si>
  <si>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</si>
  <si>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</si>
  <si>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</si>
  <si>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</si>
  <si>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</si>
  <si>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</si>
  <si>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</si>
  <si>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</si>
  <si>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</si>
  <si>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</si>
  <si>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</si>
  <si>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</si>
  <si>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</si>
  <si>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</si>
  <si>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</si>
  <si>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</si>
  <si>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</si>
  <si>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</si>
  <si>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</si>
  <si>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</si>
  <si>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</si>
  <si>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</si>
  <si>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</si>
  <si>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</si>
  <si>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</si>
  <si>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</si>
  <si>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</si>
  <si>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</si>
  <si>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</si>
  <si>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</si>
  <si>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</si>
  <si>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</si>
  <si>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</si>
  <si>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</si>
  <si>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</si>
  <si>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</si>
  <si>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</si>
  <si>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</si>
  <si>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</si>
  <si>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</si>
  <si>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</si>
  <si>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</si>
  <si>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</si>
  <si>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</si>
  <si>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</si>
  <si>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</si>
  <si>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</si>
  <si>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</si>
  <si>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</si>
  <si>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</si>
  <si>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</si>
  <si>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</si>
  <si>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</si>
  <si>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</si>
  <si>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</si>
  <si>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</si>
  <si>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</si>
  <si>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</si>
  <si>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</si>
  <si>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</si>
  <si>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</si>
  <si>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</si>
  <si>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</si>
  <si>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</si>
  <si>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</si>
  <si>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</si>
  <si>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</si>
  <si>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</si>
  <si>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</si>
  <si>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</si>
  <si>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</si>
  <si>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</si>
  <si>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</si>
  <si>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</si>
  <si>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</si>
  <si>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</si>
  <si>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</si>
  <si>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</si>
  <si>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</si>
  <si>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</si>
  <si>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</si>
  <si>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</si>
  <si>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</si>
  <si>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</si>
  <si>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</si>
  <si>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</si>
  <si>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</si>
  <si>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</si>
  <si>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</si>
  <si>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</si>
  <si>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</si>
  <si>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</si>
  <si>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</si>
  <si>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</si>
  <si>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</si>
  <si>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</si>
  <si>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</si>
  <si>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</si>
  <si>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</si>
  <si>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</si>
  <si>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</si>
  <si>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</si>
  <si>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</si>
  <si>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</si>
  <si>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</si>
  <si>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</si>
  <si>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</si>
  <si>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</si>
  <si>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</si>
  <si>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</si>
  <si>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</si>
  <si>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</si>
  <si>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</si>
  <si>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</si>
  <si>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</si>
  <si>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</si>
  <si>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</si>
  <si>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</si>
  <si>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</si>
  <si>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</si>
  <si>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</si>
  <si>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</si>
  <si>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</si>
  <si>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</si>
  <si>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</si>
  <si>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</si>
  <si>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</si>
  <si>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</si>
  <si>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</si>
  <si>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</si>
  <si>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</si>
  <si>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</si>
  <si>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</si>
  <si>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</si>
  <si>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</si>
  <si>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</si>
  <si>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</si>
  <si>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</si>
  <si>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</si>
  <si>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</si>
  <si>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</si>
  <si>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</si>
  <si>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</si>
  <si>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</si>
  <si>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</si>
  <si>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</si>
  <si>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</si>
  <si>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</si>
  <si>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</si>
  <si>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</si>
  <si>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</si>
  <si>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</si>
  <si>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</si>
  <si>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</si>
  <si>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</si>
  <si>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</si>
  <si>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</si>
  <si>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</si>
  <si>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</si>
  <si>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</si>
  <si>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</si>
  <si>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</si>
  <si>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</si>
  <si>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</si>
  <si>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</si>
  <si>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</si>
  <si>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</si>
  <si>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</si>
  <si>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</si>
  <si>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</si>
  <si>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</si>
  <si>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</si>
  <si>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</si>
  <si>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</si>
  <si>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</si>
  <si>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</si>
  <si>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</si>
  <si>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</si>
  <si>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</si>
  <si>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</si>
  <si>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</si>
  <si>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</si>
  <si>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</si>
  <si>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</si>
  <si>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</si>
  <si>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</si>
  <si>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</si>
  <si>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</si>
  <si>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</si>
  <si>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</si>
  <si>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</si>
  <si>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</si>
  <si>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</si>
  <si>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</si>
  <si>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</si>
  <si>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</si>
  <si>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</si>
  <si>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</si>
  <si>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</si>
  <si>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</si>
  <si>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</si>
  <si>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</si>
  <si>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</si>
  <si>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</si>
  <si>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</si>
  <si>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</si>
  <si>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</si>
  <si>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</si>
  <si>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</si>
  <si>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</si>
  <si>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</si>
  <si>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</si>
  <si>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</si>
  <si>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</si>
  <si>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</si>
  <si>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</si>
  <si>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</si>
  <si>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</si>
  <si>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</si>
  <si>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</si>
  <si>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</si>
  <si>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</si>
  <si>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</si>
  <si>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</si>
  <si>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</si>
  <si>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</si>
  <si>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</si>
  <si>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</si>
  <si>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</si>
  <si>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</si>
  <si>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</si>
  <si>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</si>
  <si>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</si>
  <si>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</si>
  <si>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</si>
  <si>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</si>
  <si>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</si>
  <si>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</si>
  <si>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</si>
  <si>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</si>
  <si>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</si>
  <si>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</si>
  <si>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</si>
  <si>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</si>
  <si>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</si>
  <si>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</si>
  <si>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</si>
  <si>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</si>
  <si>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</si>
  <si>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</si>
  <si>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</si>
  <si>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</si>
  <si>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</si>
  <si>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</si>
  <si>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</si>
  <si>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</si>
  <si>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</si>
  <si>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</si>
  <si>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</si>
  <si>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</si>
  <si>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</si>
  <si>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</si>
  <si>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</si>
  <si>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</si>
  <si>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</si>
  <si>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</si>
  <si>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</si>
  <si>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</si>
  <si>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</si>
  <si>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</si>
  <si>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</si>
  <si>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</si>
  <si>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</si>
  <si>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</si>
  <si>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</si>
  <si>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</si>
  <si>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</si>
  <si>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</si>
  <si>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</si>
  <si>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</si>
  <si>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</si>
  <si>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</si>
  <si>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</si>
  <si>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</si>
  <si>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</si>
  <si>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</si>
  <si>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</si>
  <si>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</si>
  <si>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</si>
  <si>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</si>
  <si>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</si>
  <si>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</si>
  <si>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</si>
  <si>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</si>
  <si>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</si>
  <si>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</si>
  <si>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</si>
  <si>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</si>
  <si>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</si>
  <si>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</si>
  <si>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</si>
  <si>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</si>
  <si>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</si>
  <si>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</si>
  <si>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</si>
  <si>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</si>
  <si>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</si>
  <si>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</si>
  <si>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</si>
  <si>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</si>
  <si>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</si>
  <si>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</si>
  <si>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</si>
  <si>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</si>
  <si>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</si>
  <si>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</si>
  <si>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</si>
  <si>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</si>
  <si>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</si>
  <si>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</si>
  <si>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</si>
  <si>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</si>
  <si>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</si>
  <si>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</si>
  <si>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</si>
  <si>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</si>
  <si>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</si>
  <si>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</si>
  <si>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</si>
  <si>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</si>
  <si>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</si>
  <si>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</si>
  <si>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</si>
  <si>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</si>
  <si>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</si>
  <si>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</si>
  <si>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</si>
  <si>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</si>
  <si>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</si>
  <si>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</si>
  <si>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</si>
  <si>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</si>
  <si>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</si>
  <si>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</si>
  <si>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</si>
  <si>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</si>
  <si>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</si>
  <si>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</si>
  <si>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</si>
  <si>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</si>
  <si>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</si>
  <si>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</si>
  <si>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</si>
  <si>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</si>
  <si>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</si>
  <si>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</si>
  <si>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</si>
  <si>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</si>
  <si>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</si>
  <si>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</si>
  <si>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</si>
  <si>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</si>
  <si>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</si>
  <si>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</si>
  <si>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</si>
  <si>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</si>
  <si>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</si>
  <si>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</si>
  <si>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</si>
  <si>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</si>
  <si>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</si>
  <si>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</si>
  <si>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</si>
  <si>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</si>
  <si>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</si>
  <si>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</si>
  <si>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</si>
  <si>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</si>
  <si>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</si>
  <si>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</si>
  <si>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</si>
  <si>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</si>
  <si>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</si>
  <si>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</si>
  <si>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</si>
  <si>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</si>
  <si>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</si>
  <si>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</si>
  <si>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</si>
  <si>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</si>
  <si>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</si>
  <si>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</si>
  <si>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</si>
  <si>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</si>
  <si>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</si>
  <si>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</si>
  <si>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</si>
  <si>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</si>
  <si>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</si>
  <si>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</si>
  <si>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</si>
  <si>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</si>
  <si>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</si>
  <si>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</si>
  <si>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</si>
  <si>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</si>
  <si>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</si>
  <si>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</si>
  <si>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</si>
  <si>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</si>
  <si>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</si>
  <si>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</si>
  <si>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</si>
  <si>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</si>
  <si>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</si>
  <si>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</si>
  <si>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</si>
  <si>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</si>
  <si>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</si>
  <si>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</si>
  <si>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</si>
  <si>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</si>
  <si>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</si>
  <si>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</si>
  <si>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</si>
  <si>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</si>
  <si>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</si>
  <si>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</si>
  <si>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</si>
  <si>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</si>
  <si>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</si>
  <si>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</si>
  <si>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</si>
  <si>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</si>
  <si>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</si>
  <si>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</si>
  <si>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</si>
  <si>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</si>
  <si>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</si>
  <si>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</si>
  <si>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</si>
  <si>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</si>
  <si>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</si>
  <si>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</si>
  <si>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</si>
  <si>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</si>
  <si>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</si>
  <si>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</si>
  <si>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</si>
  <si>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</si>
  <si>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</si>
  <si>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</si>
  <si>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</si>
  <si>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</si>
  <si>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</si>
  <si>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</si>
  <si>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</si>
  <si>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</si>
  <si>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</si>
  <si>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</si>
  <si>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</si>
  <si>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</si>
  <si>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</si>
  <si>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</si>
  <si>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</si>
  <si>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</si>
  <si>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</si>
  <si>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</si>
  <si>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</si>
  <si>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</si>
  <si>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</si>
  <si>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</si>
  <si>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</si>
  <si>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</si>
  <si>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</si>
  <si>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</si>
  <si>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</si>
  <si>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</si>
  <si>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</si>
  <si>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</si>
  <si>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</si>
  <si>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</si>
  <si>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</si>
  <si>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</si>
  <si>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</si>
  <si>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</si>
  <si>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</si>
  <si>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</si>
  <si>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</si>
  <si>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</si>
  <si>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</si>
  <si>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</si>
  <si>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</si>
  <si>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</si>
  <si>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</si>
  <si>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</si>
  <si>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</si>
  <si>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</si>
  <si>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</si>
  <si>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</si>
  <si>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</si>
  <si>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</si>
  <si>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</si>
  <si>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</si>
  <si>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</si>
  <si>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</si>
  <si>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</si>
  <si>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</si>
  <si>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</si>
  <si>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</si>
  <si>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</si>
  <si>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</si>
  <si>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</si>
  <si>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</si>
  <si>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</si>
  <si>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</si>
  <si>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</si>
  <si>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</si>
  <si>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</si>
  <si>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</si>
  <si>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</si>
  <si>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</si>
  <si>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</si>
  <si>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</si>
  <si>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</si>
  <si>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</si>
  <si>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</si>
  <si>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</si>
  <si>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</si>
  <si>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</si>
  <si>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</si>
  <si>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</si>
  <si>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</si>
  <si>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</si>
  <si>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</si>
  <si>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</si>
  <si>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</si>
  <si>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</si>
  <si>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</si>
  <si>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</si>
  <si>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</si>
  <si>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</si>
  <si>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</si>
  <si>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</si>
  <si>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</si>
  <si>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</si>
  <si>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</si>
  <si>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</si>
  <si>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</si>
  <si>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</si>
  <si>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</si>
  <si>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</si>
  <si>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</si>
  <si>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</si>
  <si>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</si>
  <si>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</si>
  <si>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</si>
  <si>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</si>
  <si>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</si>
  <si>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</si>
  <si>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</si>
  <si>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</si>
  <si>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</si>
  <si>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</si>
  <si>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</si>
  <si>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</si>
  <si>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</si>
  <si>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</si>
  <si>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</si>
  <si>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</si>
  <si>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</si>
  <si>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</si>
  <si>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</si>
  <si>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</si>
  <si>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</si>
  <si>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</si>
  <si>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</si>
  <si>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</si>
  <si>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</si>
  <si>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</si>
  <si>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</si>
  <si>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</si>
  <si>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</si>
  <si>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</si>
  <si>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</si>
  <si>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</si>
  <si>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</si>
  <si>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</si>
  <si>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</si>
  <si>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</si>
  <si>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</si>
  <si>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</si>
  <si>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</si>
  <si>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</si>
  <si>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</si>
  <si>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</si>
  <si>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</si>
  <si>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</si>
  <si>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</si>
  <si>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</si>
  <si>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</si>
  <si>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</si>
  <si>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</si>
  <si>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</si>
  <si>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</si>
  <si>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</si>
  <si>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</si>
  <si>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</si>
  <si>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</si>
  <si>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</si>
  <si>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</si>
  <si>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</si>
  <si>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</si>
  <si>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</si>
  <si>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</si>
  <si>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</si>
  <si>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</si>
  <si>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</si>
  <si>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</si>
  <si>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</si>
  <si>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</si>
  <si>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</si>
  <si>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</si>
  <si>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</si>
  <si>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</si>
  <si>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</si>
  <si>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</si>
  <si>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</si>
  <si>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</si>
  <si>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</si>
  <si>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</si>
  <si>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</si>
  <si>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</si>
  <si>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</si>
  <si>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</si>
  <si>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</si>
  <si>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</si>
  <si>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</si>
  <si>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</si>
  <si>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</si>
  <si>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</si>
  <si>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</si>
  <si>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</si>
  <si>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</si>
  <si>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</si>
  <si>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</si>
  <si>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</si>
  <si>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</si>
  <si>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</si>
  <si>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</si>
  <si>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</si>
  <si>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</si>
  <si>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</si>
  <si>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</si>
  <si>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</si>
  <si>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</si>
  <si>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</si>
  <si>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</si>
  <si>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</si>
  <si>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</si>
  <si>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</si>
  <si>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</si>
  <si>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</si>
  <si>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</si>
  <si>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</si>
  <si>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</si>
  <si>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</si>
  <si>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</si>
  <si>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</si>
  <si>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</si>
  <si>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</si>
  <si>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</si>
  <si>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</si>
  <si>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</si>
  <si>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</si>
  <si>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</si>
  <si>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</si>
  <si>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</si>
  <si>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</si>
  <si>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</si>
  <si>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</si>
  <si>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</si>
  <si>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</si>
  <si>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</si>
  <si>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</si>
  <si>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</si>
  <si>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</si>
  <si>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</si>
  <si>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</si>
  <si>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</si>
  <si>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</si>
  <si>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</si>
  <si>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</si>
  <si>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</si>
  <si>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</si>
  <si>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</si>
  <si>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</si>
  <si>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</si>
  <si>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</si>
  <si>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</si>
  <si>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</si>
  <si>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</si>
  <si>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</si>
  <si>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</si>
  <si>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</si>
  <si>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</si>
  <si>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</si>
  <si>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</si>
  <si>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</si>
  <si>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</si>
  <si>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</si>
  <si>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</si>
  <si>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</si>
  <si>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</si>
  <si>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</si>
  <si>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</si>
  <si>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</si>
  <si>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</si>
  <si>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</si>
  <si>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</si>
  <si>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</si>
  <si>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</si>
  <si>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</si>
  <si>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</si>
  <si>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</si>
  <si>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</si>
  <si>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</si>
  <si>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</si>
  <si>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</si>
  <si>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</si>
  <si>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</si>
  <si>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</si>
  <si>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</si>
  <si>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</si>
  <si>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</si>
  <si>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</si>
  <si>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</si>
  <si>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</si>
  <si>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</si>
  <si>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</si>
  <si>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</si>
  <si>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</si>
  <si>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</si>
  <si>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</si>
  <si>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</si>
  <si>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</si>
  <si>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</si>
  <si>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</si>
  <si>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</si>
  <si>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</si>
  <si>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</si>
  <si>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</si>
  <si>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</si>
  <si>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</si>
  <si>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</si>
  <si>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</si>
  <si>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</si>
  <si>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</si>
  <si>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</si>
  <si>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</si>
  <si>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</si>
  <si>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</si>
  <si>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</si>
  <si>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</si>
  <si>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</si>
  <si>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</si>
  <si>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</si>
  <si>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</si>
  <si>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</si>
  <si>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</si>
  <si>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</si>
  <si>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</si>
  <si>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</si>
  <si>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</si>
  <si>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</si>
  <si>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</si>
  <si>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</si>
  <si>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</si>
  <si>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</si>
  <si>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</si>
  <si>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</si>
  <si>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</si>
  <si>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</si>
  <si>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</si>
  <si>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</si>
  <si>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</si>
  <si>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</si>
  <si>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</si>
  <si>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</si>
  <si>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</si>
  <si>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</si>
  <si>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</si>
  <si>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</si>
  <si>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</si>
  <si>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</si>
  <si>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</si>
  <si>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</si>
  <si>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</si>
  <si>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</si>
  <si>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</si>
  <si>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</si>
  <si>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</si>
  <si>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</si>
  <si>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</si>
  <si>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</si>
  <si>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</si>
  <si>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</si>
  <si>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</si>
  <si>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</si>
  <si>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</si>
  <si>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</si>
  <si>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</si>
  <si>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</si>
  <si>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</si>
  <si>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</si>
  <si>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</si>
  <si>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</si>
  <si>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</si>
  <si>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</si>
  <si>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</si>
  <si>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</si>
  <si>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</si>
  <si>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</si>
  <si>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</si>
  <si>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</si>
  <si>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</si>
  <si>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</si>
  <si>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</si>
  <si>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</si>
  <si>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</si>
  <si>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</si>
  <si>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</si>
  <si>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</si>
  <si>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</si>
  <si>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</si>
  <si>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</si>
  <si>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</si>
  <si>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</si>
  <si>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</si>
  <si>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</si>
  <si>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</si>
  <si>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</si>
  <si>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</si>
  <si>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</si>
  <si>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</si>
  <si>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</si>
  <si>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</si>
  <si>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</si>
  <si>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</si>
  <si>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</si>
  <si>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</si>
  <si>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</si>
  <si>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</si>
  <si>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</si>
  <si>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</si>
  <si>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</si>
  <si>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</si>
  <si>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</si>
  <si>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</si>
  <si>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</si>
  <si>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</si>
  <si>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</si>
  <si>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</si>
  <si>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</si>
  <si>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</si>
  <si>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</si>
  <si>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</si>
  <si>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</si>
  <si>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</si>
  <si>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</si>
  <si>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</si>
  <si>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</si>
  <si>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</si>
  <si>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</si>
  <si>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</si>
  <si>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</si>
  <si>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</si>
  <si>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</si>
  <si>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</si>
  <si>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</si>
  <si>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</si>
  <si>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</si>
  <si>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</si>
  <si>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</si>
  <si>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</si>
  <si>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</si>
  <si>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</si>
  <si>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</si>
  <si>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</si>
  <si>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</si>
  <si>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</si>
  <si>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</si>
  <si>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</si>
  <si>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</si>
  <si>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</si>
  <si>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</si>
  <si>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</si>
  <si>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</si>
  <si>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</si>
  <si>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</si>
  <si>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</si>
  <si>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</si>
  <si>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</si>
  <si>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</si>
  <si>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</si>
  <si>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</si>
  <si>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</si>
  <si>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</si>
  <si>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</si>
  <si>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</si>
  <si>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</si>
  <si>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</si>
  <si>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</si>
  <si>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</si>
  <si>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</si>
  <si>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</si>
  <si>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</si>
  <si>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</si>
  <si>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</si>
  <si>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</si>
  <si>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</si>
  <si>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</si>
  <si>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</si>
  <si>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</si>
  <si>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</si>
  <si>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</si>
  <si>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</si>
  <si>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</si>
  <si>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</si>
  <si>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</si>
  <si>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</si>
  <si>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</si>
  <si>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</si>
  <si>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</si>
  <si>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</si>
  <si>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</si>
  <si>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</si>
  <si>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</si>
  <si>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</si>
  <si>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</si>
  <si>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</si>
  <si>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</si>
  <si>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</si>
  <si>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</si>
  <si>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</si>
  <si>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</si>
  <si>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</si>
  <si>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</si>
  <si>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</si>
  <si>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</si>
  <si>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</si>
  <si>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</si>
  <si>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</si>
  <si>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</si>
  <si>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</si>
  <si>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</si>
  <si>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</si>
  <si>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</si>
  <si>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</si>
  <si>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</si>
  <si>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</si>
  <si>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</si>
  <si>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</si>
  <si>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</si>
  <si>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</si>
  <si>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</si>
  <si>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</si>
  <si>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</si>
  <si>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</si>
  <si>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</si>
  <si>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</si>
  <si>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</si>
  <si>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</si>
  <si>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</si>
  <si>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</si>
  <si>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</si>
  <si>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</si>
  <si>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</si>
  <si>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</si>
  <si>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</si>
  <si>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</si>
  <si>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</si>
  <si>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</si>
  <si>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</si>
  <si>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</si>
  <si>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</si>
  <si>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</si>
  <si>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</si>
  <si>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</si>
  <si>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</si>
  <si>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</si>
  <si>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</si>
  <si>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</si>
  <si>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</si>
  <si>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</si>
  <si>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</si>
  <si>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</si>
  <si>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</si>
  <si>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</si>
  <si>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</si>
  <si>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</si>
  <si>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</si>
  <si>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</si>
  <si>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</si>
  <si>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</si>
  <si>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</si>
  <si>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</si>
  <si>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</si>
  <si>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</si>
  <si>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</si>
  <si>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</si>
  <si>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</si>
  <si>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</si>
  <si>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</si>
  <si>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</si>
  <si>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</si>
  <si>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</si>
  <si>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</si>
  <si>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</si>
  <si>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</si>
  <si>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</si>
  <si>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</si>
  <si>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</si>
  <si>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</si>
  <si>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</si>
  <si>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</si>
  <si>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</si>
  <si>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</si>
  <si>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</si>
  <si>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</si>
  <si>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</si>
  <si>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</si>
  <si>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</si>
  <si>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</si>
  <si>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</si>
  <si>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</si>
  <si>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</si>
  <si>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</si>
  <si>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</si>
  <si>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</si>
  <si>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</si>
  <si>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</si>
  <si>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</si>
  <si>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</si>
  <si>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</si>
  <si>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</si>
  <si>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</si>
  <si>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</si>
  <si>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</si>
  <si>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</si>
  <si>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</si>
  <si>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</si>
  <si>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</si>
  <si>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</si>
  <si>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</si>
  <si>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</si>
  <si>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</si>
  <si>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</si>
  <si>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</si>
  <si>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</si>
  <si>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</si>
  <si>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</si>
  <si>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</si>
  <si>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</si>
  <si>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</si>
  <si>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</si>
  <si>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</si>
  <si>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</si>
  <si>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</si>
  <si>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</si>
  <si>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</si>
  <si>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</si>
  <si>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</si>
  <si>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</si>
  <si>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</si>
  <si>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</si>
  <si>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</si>
  <si>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</si>
  <si>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</si>
  <si>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</si>
  <si>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</si>
  <si>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</si>
  <si>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</si>
  <si>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</si>
  <si>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</si>
  <si>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</si>
  <si>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</si>
  <si>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</si>
  <si>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</si>
  <si>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</si>
  <si>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</si>
  <si>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</si>
  <si>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</si>
  <si>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</si>
  <si>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</si>
  <si>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</si>
  <si>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</si>
  <si>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</si>
  <si>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</si>
  <si>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</si>
  <si>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</si>
  <si>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</si>
  <si>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</si>
  <si>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</si>
  <si>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</si>
  <si>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</si>
  <si>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</si>
  <si>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</si>
  <si>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</si>
  <si>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</si>
  <si>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</si>
  <si>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</si>
  <si>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</si>
  <si>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</si>
  <si>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</si>
  <si>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</si>
  <si>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</si>
  <si>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</si>
  <si>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</si>
  <si>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</si>
  <si>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</si>
  <si>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</si>
  <si>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</si>
  <si>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</si>
  <si>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</si>
  <si>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</si>
  <si>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</si>
  <si>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</si>
  <si>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</si>
  <si>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</si>
  <si>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</si>
  <si>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</si>
  <si>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</si>
  <si>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</si>
  <si>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</si>
  <si>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</si>
  <si>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</si>
  <si>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</si>
  <si>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</si>
  <si>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</si>
  <si>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</si>
  <si>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</si>
  <si>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</si>
  <si>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</si>
  <si>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</si>
  <si>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</si>
  <si>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</si>
  <si>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</si>
  <si>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</si>
  <si>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</si>
  <si>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</si>
  <si>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</si>
  <si>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</si>
  <si>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</si>
  <si>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</si>
  <si>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</si>
  <si>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</si>
  <si>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</si>
  <si>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</si>
  <si>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</si>
  <si>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</si>
  <si>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</si>
  <si>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</si>
  <si>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</si>
  <si>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</si>
  <si>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</si>
  <si>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</si>
  <si>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</si>
  <si>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</si>
  <si>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</si>
  <si>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</si>
  <si>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</si>
  <si>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</si>
  <si>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</si>
  <si>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</si>
  <si>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</si>
  <si>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</si>
  <si>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</si>
  <si>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</si>
  <si>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</si>
  <si>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</si>
  <si>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</si>
  <si>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</si>
  <si>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</si>
  <si>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</si>
  <si>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</si>
  <si>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</si>
  <si>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</si>
  <si>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</si>
  <si>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</si>
  <si>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</si>
  <si>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</si>
  <si>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</si>
  <si>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</si>
  <si>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</si>
  <si>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</si>
  <si>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</si>
  <si>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</si>
  <si>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</si>
  <si>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</si>
  <si>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</si>
  <si>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</si>
  <si>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</si>
  <si>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</si>
  <si>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</si>
  <si>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</si>
  <si>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</si>
  <si>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</si>
  <si>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</si>
  <si>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</si>
  <si>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</si>
  <si>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</si>
  <si>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</si>
  <si>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</si>
  <si>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</si>
  <si>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</si>
  <si>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</si>
  <si>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</si>
  <si>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</si>
  <si>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</si>
  <si>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</si>
  <si>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</si>
  <si>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</si>
  <si>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</si>
  <si>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</si>
  <si>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</si>
  <si>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</si>
  <si>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</si>
  <si>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</si>
  <si>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</si>
  <si>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</si>
  <si>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</si>
  <si>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</si>
  <si>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</si>
  <si>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</si>
  <si>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</si>
  <si>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</si>
  <si>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</si>
  <si>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</si>
  <si>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</si>
  <si>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</si>
  <si>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</si>
  <si>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</si>
  <si>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</si>
  <si>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</si>
  <si>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</si>
  <si>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</si>
  <si>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</si>
  <si>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</si>
  <si>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</si>
  <si>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</si>
  <si>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</si>
  <si>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</si>
  <si>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</si>
  <si>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</si>
  <si>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</si>
  <si>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</si>
  <si>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</si>
  <si>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</si>
  <si>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</si>
  <si>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</si>
  <si>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</si>
  <si>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</si>
  <si>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</si>
  <si>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</si>
  <si>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</si>
  <si>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</si>
  <si>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</si>
  <si>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</si>
  <si>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</si>
  <si>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</si>
  <si>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</si>
  <si>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</si>
  <si>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</si>
  <si>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</si>
  <si>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</si>
  <si>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</si>
  <si>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</si>
  <si>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</si>
  <si>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</si>
  <si>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</si>
  <si>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</si>
  <si>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</si>
  <si>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</si>
  <si>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</si>
  <si>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</si>
  <si>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</si>
  <si>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</si>
  <si>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</si>
  <si>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</si>
  <si>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</si>
  <si>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</si>
  <si>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</si>
  <si>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</si>
  <si>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</si>
  <si>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</si>
  <si>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</si>
  <si>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</si>
  <si>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</si>
  <si>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</si>
  <si>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</si>
  <si>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</si>
  <si>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</si>
  <si>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</si>
  <si>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</si>
  <si>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</si>
  <si>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</si>
  <si>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</si>
  <si>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</si>
  <si>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</si>
  <si>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</si>
  <si>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</si>
  <si>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</si>
  <si>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</si>
  <si>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</si>
  <si>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</si>
  <si>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</si>
  <si>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</si>
  <si>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</si>
  <si>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</si>
  <si>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</si>
  <si>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</si>
  <si>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</si>
  <si>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</si>
  <si>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</si>
  <si>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</si>
  <si>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</si>
  <si>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</si>
  <si>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</si>
  <si>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</si>
  <si>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</si>
  <si>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</si>
  <si>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</si>
  <si>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</si>
  <si>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</si>
  <si>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</si>
  <si>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</si>
  <si>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</si>
  <si>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</si>
  <si>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</si>
  <si>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</si>
  <si>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</si>
  <si>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</si>
  <si>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</si>
  <si>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</si>
  <si>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</si>
  <si>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</si>
  <si>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</si>
  <si>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</si>
  <si>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</si>
  <si>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</si>
  <si>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</si>
  <si>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</si>
  <si>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</si>
  <si>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</si>
  <si>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</si>
  <si>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</si>
  <si>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</si>
  <si>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</si>
  <si>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</si>
  <si>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</si>
  <si>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</si>
  <si>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</si>
  <si>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</si>
  <si>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</si>
  <si>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</si>
  <si>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</si>
  <si>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</si>
  <si>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</si>
  <si>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</si>
  <si>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</si>
  <si>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</si>
  <si>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</si>
  <si>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</si>
  <si>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</si>
  <si>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</si>
  <si>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</si>
  <si>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</si>
  <si>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</si>
  <si>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</si>
  <si>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</si>
  <si>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</si>
  <si>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</si>
  <si>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</si>
  <si>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</si>
  <si>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</si>
  <si>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</si>
  <si>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</si>
  <si>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</si>
  <si>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</si>
  <si>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</si>
  <si>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</si>
  <si>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</si>
  <si>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</si>
  <si>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</si>
  <si>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</si>
  <si>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</si>
  <si>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</si>
  <si>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</si>
  <si>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</si>
  <si>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</si>
  <si>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</si>
  <si>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</si>
  <si>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</si>
  <si>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</si>
  <si>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</si>
  <si>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</si>
  <si>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</si>
  <si>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</si>
  <si>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</si>
  <si>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</si>
  <si>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</si>
  <si>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</si>
  <si>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</si>
  <si>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</si>
  <si>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</si>
  <si>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</si>
  <si>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</si>
  <si>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</si>
  <si>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</si>
  <si>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</si>
  <si>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</si>
  <si>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</si>
  <si>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</si>
  <si>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</si>
  <si>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</si>
  <si>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</si>
  <si>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</si>
  <si>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</si>
  <si>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</si>
  <si>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</si>
  <si>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</si>
  <si>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</si>
  <si>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</si>
  <si>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</si>
  <si>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</si>
  <si>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</si>
  <si>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</si>
  <si>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</si>
  <si>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</si>
  <si>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</si>
  <si>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</si>
  <si>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</si>
  <si>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</si>
  <si>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</si>
  <si>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</si>
  <si>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</si>
  <si>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</si>
  <si>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</si>
  <si>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</si>
  <si>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</si>
  <si>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</si>
  <si>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</si>
  <si>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</si>
  <si>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</si>
  <si>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</si>
  <si>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</si>
  <si>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</si>
  <si>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</si>
  <si>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</si>
  <si>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</si>
  <si>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</si>
  <si>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</si>
  <si>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</si>
  <si>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</si>
  <si>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</si>
  <si>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</si>
  <si>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</si>
  <si>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</si>
  <si>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</si>
  <si>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</si>
  <si>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</si>
  <si>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</si>
  <si>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</si>
  <si>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</si>
  <si>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</si>
  <si>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</si>
  <si>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</si>
  <si>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</si>
  <si>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</si>
  <si>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</si>
  <si>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</si>
  <si>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</si>
  <si>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</si>
  <si>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</si>
  <si>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</si>
  <si>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</si>
  <si>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</si>
  <si>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</si>
  <si>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</si>
  <si>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</si>
  <si>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</si>
  <si>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</si>
  <si>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</si>
  <si>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</si>
  <si>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</si>
  <si>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</si>
  <si>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</si>
  <si>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</si>
  <si>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</si>
  <si>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</si>
  <si>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</si>
  <si>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</si>
  <si>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</si>
  <si>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</si>
  <si>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</si>
  <si>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</si>
  <si>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</si>
  <si>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</si>
  <si>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</si>
  <si>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</si>
  <si>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</si>
  <si>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</si>
  <si>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</si>
  <si>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</si>
  <si>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</si>
  <si>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</si>
  <si>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</si>
  <si>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</si>
  <si>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</si>
  <si>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</si>
  <si>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</si>
  <si>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</si>
  <si>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</si>
  <si>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</si>
  <si>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</si>
  <si>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</si>
  <si>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</si>
  <si>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</si>
  <si>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</si>
  <si>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</si>
  <si>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</si>
  <si>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</si>
  <si>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</si>
  <si>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</si>
  <si>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</si>
  <si>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</si>
  <si>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</si>
  <si>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</si>
  <si>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</si>
  <si>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</si>
  <si>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</si>
  <si>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</si>
  <si>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</si>
  <si>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</si>
  <si>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</si>
  <si>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</si>
  <si>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</si>
  <si>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</si>
  <si>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</si>
  <si>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</si>
  <si>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</si>
  <si>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</si>
  <si>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</si>
  <si>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</si>
  <si>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</si>
  <si>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</si>
  <si>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</si>
  <si>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</si>
  <si>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</si>
  <si>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</si>
  <si>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</si>
  <si>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</si>
  <si>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</si>
  <si>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</si>
  <si>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</si>
  <si>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</si>
  <si>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</si>
  <si>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</si>
  <si>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</si>
  <si>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</si>
  <si>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</si>
  <si>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</si>
  <si>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</si>
  <si>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</si>
  <si>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</si>
  <si>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</si>
  <si>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</si>
  <si>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</si>
  <si>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</si>
  <si>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</si>
  <si>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</si>
  <si>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</si>
  <si>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</si>
  <si>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</si>
  <si>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</si>
  <si>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</si>
  <si>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</si>
  <si>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</si>
  <si>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</si>
  <si>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</si>
  <si>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</si>
  <si>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</si>
  <si>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</si>
  <si>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</si>
  <si>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</si>
  <si>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</si>
  <si>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</si>
  <si>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</si>
  <si>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</si>
  <si>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</si>
  <si>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</si>
  <si>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</si>
  <si>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</si>
  <si>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</si>
  <si>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</si>
  <si>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</si>
  <si>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</si>
  <si>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</si>
  <si>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</si>
  <si>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</si>
  <si>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</si>
  <si>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</si>
  <si>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</si>
  <si>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</si>
  <si>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</si>
  <si>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</si>
  <si>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</si>
  <si>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</si>
  <si>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</si>
  <si>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</si>
  <si>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</si>
  <si>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</si>
  <si>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</si>
  <si>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</si>
  <si>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</si>
  <si>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</si>
  <si>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</si>
  <si>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</si>
  <si>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</si>
  <si>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</si>
  <si>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</si>
  <si>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</si>
  <si>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</si>
  <si>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</si>
  <si>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</si>
  <si>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</si>
  <si>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</si>
  <si>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</si>
  <si>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</si>
  <si>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</si>
  <si>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</si>
  <si>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</si>
  <si>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</si>
  <si>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</si>
  <si>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</si>
  <si>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</si>
  <si>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</si>
  <si>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</si>
  <si>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</si>
  <si>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</si>
  <si>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</si>
  <si>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</si>
  <si>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</si>
  <si>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</si>
  <si>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</si>
  <si>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</si>
  <si>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</si>
  <si>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</si>
  <si>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</si>
  <si>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</si>
  <si>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</si>
  <si>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</si>
  <si>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</si>
  <si>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</si>
  <si>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</si>
  <si>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</si>
  <si>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</si>
  <si>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</si>
  <si>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</si>
  <si>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</si>
  <si>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</si>
  <si>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</si>
  <si>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</si>
  <si>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</si>
  <si>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</si>
  <si>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</si>
  <si>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</si>
  <si>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</si>
  <si>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</si>
  <si>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</si>
  <si>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</si>
  <si>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</si>
  <si>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</si>
  <si>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</si>
  <si>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</si>
  <si>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</si>
  <si>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</si>
  <si>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</si>
  <si>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</si>
  <si>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</si>
  <si>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</si>
  <si>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</si>
  <si>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</si>
  <si>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</si>
  <si>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</si>
  <si>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</si>
  <si>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</si>
  <si>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</si>
  <si>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</si>
  <si>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</si>
  <si>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</si>
  <si>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</si>
  <si>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</si>
  <si>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</si>
  <si>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</si>
  <si>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</si>
  <si>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</si>
  <si>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</si>
  <si>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</si>
  <si>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</si>
  <si>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</si>
  <si>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</si>
  <si>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</si>
  <si>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</si>
  <si>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</si>
  <si>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</si>
  <si>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</si>
  <si>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</si>
  <si>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</si>
  <si>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</si>
  <si>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</si>
  <si>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</si>
  <si>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</si>
  <si>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</si>
  <si>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</si>
  <si>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</si>
  <si>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</si>
  <si>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</si>
  <si>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</si>
  <si>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</si>
  <si>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</si>
  <si>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</si>
  <si>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</si>
  <si>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</si>
  <si>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</si>
  <si>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</si>
  <si>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</si>
  <si>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</si>
  <si>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</si>
  <si>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</si>
  <si>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</si>
  <si>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</si>
  <si>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</si>
  <si>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</si>
  <si>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</si>
  <si>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</si>
  <si>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</si>
  <si>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</si>
  <si>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</si>
  <si>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</si>
  <si>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</si>
  <si>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</si>
  <si>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</si>
  <si>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</si>
  <si>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</si>
  <si>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</si>
  <si>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</si>
  <si>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</si>
  <si>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</si>
  <si>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</si>
  <si>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</si>
  <si>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</si>
  <si>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</si>
  <si>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</si>
  <si>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</si>
  <si>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</si>
  <si>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</si>
  <si>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</si>
  <si>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</si>
  <si>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</si>
  <si>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</si>
  <si>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</si>
  <si>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</si>
  <si>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</si>
  <si>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</si>
  <si>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</si>
  <si>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</si>
  <si>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</si>
  <si>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</si>
  <si>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</si>
  <si>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</si>
  <si>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</si>
  <si>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</si>
  <si>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</si>
  <si>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</si>
  <si>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</si>
  <si>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</si>
  <si>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</si>
  <si>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</si>
  <si>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</si>
  <si>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</si>
  <si>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</si>
  <si>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</si>
  <si>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</si>
  <si>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</si>
  <si>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</si>
  <si>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</si>
  <si>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</si>
  <si>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</si>
  <si>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</si>
  <si>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</si>
  <si>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</si>
  <si>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</si>
  <si>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</si>
  <si>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</si>
  <si>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</si>
  <si>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</si>
  <si>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</si>
  <si>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</si>
  <si>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</si>
  <si>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</si>
  <si>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</si>
  <si>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</si>
  <si>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</si>
  <si>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</si>
  <si>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</si>
  <si>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</si>
  <si>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</si>
  <si>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</si>
  <si>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</si>
  <si>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</si>
  <si>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</si>
  <si>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</si>
  <si>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</si>
  <si>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</si>
  <si>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</si>
  <si>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</si>
  <si>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</si>
  <si>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</si>
  <si>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</si>
  <si>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</si>
  <si>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</si>
  <si>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</si>
  <si>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</si>
  <si>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</si>
  <si>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</si>
  <si>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</si>
  <si>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</si>
  <si>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</si>
  <si>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</si>
  <si>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</si>
  <si>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</si>
  <si>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</si>
  <si>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</si>
  <si>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</si>
  <si>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</si>
  <si>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</si>
  <si>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</si>
  <si>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</si>
  <si>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</si>
  <si>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</si>
  <si>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</si>
  <si>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</si>
  <si>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</si>
  <si>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</si>
  <si>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</si>
  <si>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</si>
  <si>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</si>
  <si>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</si>
  <si>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</si>
  <si>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</si>
  <si>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</si>
  <si>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</si>
  <si>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</si>
  <si>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</si>
  <si>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</si>
  <si>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</si>
  <si>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</si>
  <si>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</si>
  <si>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</si>
  <si>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</si>
  <si>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</si>
  <si>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</si>
  <si>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</si>
  <si>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</si>
  <si>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</si>
  <si>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</si>
  <si>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</si>
  <si>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</si>
  <si>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</si>
  <si>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</si>
  <si>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</si>
  <si>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</si>
  <si>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</si>
  <si>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</si>
  <si>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</si>
  <si>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</si>
  <si>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</si>
  <si>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</si>
  <si>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</si>
  <si>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</si>
  <si>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</si>
  <si>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</si>
  <si>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</si>
  <si>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</si>
  <si>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</si>
  <si>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</si>
  <si>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</si>
  <si>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</si>
  <si>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</si>
  <si>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</si>
  <si>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</si>
  <si>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</si>
  <si>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</si>
  <si>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</si>
  <si>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</si>
  <si>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</si>
  <si>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</si>
  <si>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</si>
  <si>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</si>
  <si>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</si>
  <si>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</si>
  <si>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</si>
  <si>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</si>
  <si>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</si>
  <si>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</si>
  <si>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</si>
  <si>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</si>
  <si>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</si>
  <si>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</si>
  <si>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</si>
  <si>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</si>
  <si>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</si>
  <si>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</si>
  <si>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</si>
  <si>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</si>
  <si>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</si>
  <si>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</si>
  <si>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</si>
  <si>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</si>
  <si>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</si>
  <si>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</si>
  <si>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</si>
  <si>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</si>
  <si>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</si>
  <si>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</si>
  <si>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</si>
  <si>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</si>
  <si>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</si>
  <si>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</si>
  <si>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</si>
  <si>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</si>
  <si>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</si>
  <si>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</si>
  <si>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</si>
  <si>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</si>
  <si>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</si>
  <si>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</si>
  <si>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</si>
  <si>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</si>
  <si>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</si>
  <si>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</si>
  <si>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</si>
  <si>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</si>
  <si>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</si>
  <si>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</si>
  <si>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</si>
  <si>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</si>
  <si>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</si>
  <si>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</si>
  <si>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</si>
  <si>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</si>
  <si>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</si>
  <si>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</si>
  <si>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</si>
  <si>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</si>
  <si>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</si>
  <si>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</si>
  <si>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</si>
  <si>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</si>
  <si>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</si>
  <si>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</si>
  <si>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</si>
  <si>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</si>
  <si>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</si>
  <si>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</si>
  <si>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</si>
  <si>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</si>
  <si>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</si>
  <si>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</si>
  <si>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</si>
  <si>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</si>
  <si>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</si>
  <si>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</si>
  <si>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</si>
  <si>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</si>
  <si>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</si>
  <si>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</si>
  <si>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</si>
  <si>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</si>
  <si>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</si>
  <si>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</si>
  <si>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</si>
  <si>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</si>
  <si>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</si>
  <si>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</si>
  <si>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</si>
  <si>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</si>
  <si>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</si>
  <si>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</si>
  <si>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</si>
  <si>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</si>
  <si>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</si>
  <si>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</si>
  <si>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</si>
  <si>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</si>
  <si>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</si>
  <si>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</si>
  <si>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</si>
  <si>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</si>
  <si>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</si>
  <si>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</si>
  <si>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</si>
  <si>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</si>
  <si>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</si>
  <si>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</si>
  <si>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</si>
  <si>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</si>
  <si>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</si>
  <si>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</si>
  <si>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</si>
  <si>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</si>
  <si>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</si>
  <si>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</si>
  <si>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</si>
  <si>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</si>
  <si>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</si>
  <si>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</si>
  <si>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</si>
  <si>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</si>
  <si>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</si>
  <si>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</si>
  <si>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</si>
  <si>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</si>
  <si>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</si>
  <si>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</si>
  <si>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</si>
  <si>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</si>
  <si>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</si>
  <si>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</si>
  <si>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</si>
  <si>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</si>
  <si>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</si>
  <si>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</si>
  <si>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</si>
  <si>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</si>
  <si>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</si>
  <si>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</si>
  <si>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</si>
  <si>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</si>
  <si>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</si>
  <si>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</si>
  <si>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</si>
  <si>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</si>
  <si>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</si>
  <si>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</si>
  <si>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</si>
  <si>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</si>
  <si>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</si>
  <si>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</si>
  <si>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</si>
  <si>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</si>
  <si>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</si>
  <si>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</si>
  <si>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</si>
  <si>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</si>
  <si>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</si>
  <si>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</si>
  <si>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</si>
  <si>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</si>
  <si>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</si>
  <si>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</si>
  <si>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</si>
  <si>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</si>
  <si>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</si>
  <si>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</si>
  <si>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</si>
  <si>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</si>
  <si>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</si>
  <si>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</si>
  <si>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</si>
  <si>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</si>
  <si>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</si>
  <si>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</si>
  <si>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</si>
  <si>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</si>
  <si>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</si>
  <si>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</si>
  <si>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</si>
  <si>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</si>
  <si>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</si>
  <si>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</si>
  <si>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</si>
  <si>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</si>
  <si>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</si>
  <si>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</si>
  <si>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</si>
  <si>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</si>
  <si>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</si>
  <si>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</si>
  <si>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</si>
  <si>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</si>
  <si>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</si>
  <si>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</si>
  <si>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</si>
  <si>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</si>
  <si>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</si>
  <si>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</si>
  <si>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</si>
  <si>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</si>
  <si>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</si>
  <si>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</si>
  <si>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</si>
  <si>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</si>
  <si>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</si>
  <si>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</si>
  <si>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</si>
  <si>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</si>
  <si>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</si>
  <si>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</si>
  <si>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</si>
  <si>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</si>
  <si>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</si>
  <si>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</si>
  <si>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</si>
  <si>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</si>
  <si>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</si>
  <si>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</si>
  <si>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</si>
  <si>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</si>
  <si>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</si>
  <si>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</si>
  <si>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</si>
  <si>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</si>
  <si>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</si>
  <si>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</si>
  <si>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</si>
  <si>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</si>
  <si>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</si>
  <si>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</si>
  <si>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</si>
  <si>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</si>
  <si>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</si>
  <si>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</si>
  <si>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</si>
  <si>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</si>
  <si>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</si>
  <si>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</si>
  <si>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</si>
  <si>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</si>
  <si>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</si>
  <si>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</si>
  <si>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</si>
  <si>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</si>
  <si>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</si>
  <si>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</si>
  <si>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</si>
  <si>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</si>
  <si>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</si>
  <si>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</si>
  <si>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</si>
  <si>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</si>
  <si>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</si>
  <si>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</si>
  <si>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</si>
  <si>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</si>
  <si>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</si>
  <si>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</si>
  <si>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</si>
  <si>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</si>
  <si>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</si>
  <si>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</si>
  <si>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</si>
  <si>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</si>
  <si>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</si>
  <si>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</si>
  <si>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</si>
  <si>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</si>
  <si>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</si>
  <si>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</si>
  <si>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</si>
  <si>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</si>
  <si>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</si>
  <si>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</si>
  <si>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</si>
  <si>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</si>
  <si>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</si>
  <si>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</si>
  <si>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</si>
  <si>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</si>
  <si>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</si>
  <si>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</si>
  <si>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</si>
  <si>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</si>
  <si>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</si>
  <si>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</si>
  <si>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</si>
  <si>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</si>
  <si>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</si>
  <si>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</si>
  <si>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</si>
  <si>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</si>
  <si>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</si>
  <si>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</si>
  <si>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</si>
  <si>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</si>
  <si>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</si>
  <si>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</si>
  <si>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</si>
  <si>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</si>
  <si>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</si>
  <si>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</si>
  <si>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</si>
  <si>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</si>
  <si>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</si>
  <si>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</si>
  <si>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</si>
  <si>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</si>
  <si>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</si>
  <si>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</si>
  <si>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</si>
  <si>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</si>
  <si>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</si>
  <si>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</si>
  <si>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</si>
  <si>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</si>
  <si>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</si>
  <si>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</si>
  <si>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</si>
  <si>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</si>
  <si>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</si>
  <si>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</si>
  <si>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</si>
  <si>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</si>
  <si>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</si>
  <si>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</si>
  <si>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</si>
  <si>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</si>
  <si>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</si>
  <si>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</si>
  <si>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</si>
  <si>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</si>
  <si>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</si>
  <si>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</si>
  <si>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</si>
  <si>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</si>
  <si>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</si>
  <si>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</si>
  <si>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</si>
  <si>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</si>
  <si>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</si>
  <si>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</si>
  <si>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</si>
  <si>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</si>
  <si>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</si>
  <si>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</si>
  <si>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</si>
  <si>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</si>
  <si>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</si>
  <si>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</si>
  <si>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</si>
  <si>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</si>
  <si>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</si>
  <si>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</si>
  <si>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</si>
  <si>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</si>
  <si>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</si>
  <si>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</si>
  <si>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</si>
  <si>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</si>
  <si>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</si>
  <si>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</si>
  <si>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</si>
  <si>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</si>
  <si>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</si>
  <si>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</si>
  <si>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</si>
  <si>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</si>
  <si>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</si>
  <si>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</si>
  <si>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</si>
  <si>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</si>
  <si>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</si>
  <si>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</si>
  <si>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</si>
  <si>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</si>
  <si>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</si>
  <si>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</si>
  <si>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</si>
  <si>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</si>
  <si>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</si>
  <si>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</si>
  <si>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</si>
  <si>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</si>
  <si>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</si>
  <si>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</si>
  <si>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</si>
  <si>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</si>
  <si>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</si>
  <si>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</si>
  <si>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</si>
  <si>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</si>
  <si>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</si>
  <si>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</si>
  <si>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</si>
  <si>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</si>
  <si>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</si>
  <si>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</si>
  <si>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</si>
  <si>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</si>
  <si>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</si>
  <si>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</si>
  <si>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</si>
  <si>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</si>
  <si>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</si>
  <si>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</si>
  <si>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</si>
  <si>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</si>
  <si>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</si>
  <si>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</si>
  <si>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</si>
  <si>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</si>
  <si>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</si>
  <si>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</si>
  <si>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</si>
  <si>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</si>
  <si>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</si>
  <si>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</si>
  <si>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</si>
  <si>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</si>
  <si>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</si>
  <si>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</si>
  <si>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</si>
  <si>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</si>
  <si>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</si>
  <si>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</si>
  <si>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</si>
  <si>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</si>
  <si>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</si>
  <si>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</si>
  <si>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</si>
  <si>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</si>
  <si>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</si>
  <si>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</si>
  <si>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</si>
  <si>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</si>
  <si>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</si>
  <si>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</si>
  <si>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</si>
  <si>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</si>
  <si>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</si>
  <si>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</si>
  <si>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</si>
  <si>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</si>
  <si>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</si>
  <si>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</si>
  <si>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</si>
  <si>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</si>
  <si>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</si>
  <si>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</si>
  <si>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</si>
  <si>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</si>
  <si>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</si>
  <si>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</si>
  <si>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</si>
  <si>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</si>
  <si>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</si>
  <si>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</si>
  <si>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</si>
  <si>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</si>
  <si>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</si>
  <si>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</si>
  <si>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</si>
  <si>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</si>
  <si>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</si>
  <si>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</si>
  <si>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</si>
  <si>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</si>
  <si>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</si>
  <si>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</si>
  <si>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</si>
  <si>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</si>
  <si>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</si>
  <si>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</si>
  <si>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</si>
  <si>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</si>
  <si>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</si>
  <si>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</si>
  <si>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</si>
  <si>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</si>
  <si>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</si>
  <si>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</si>
  <si>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</si>
  <si>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</si>
  <si>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</si>
  <si>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</si>
  <si>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</si>
  <si>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</si>
  <si>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</si>
  <si>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</si>
  <si>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</si>
  <si>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</si>
  <si>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</si>
  <si>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</si>
  <si>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</si>
  <si>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</si>
  <si>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</si>
  <si>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</si>
  <si>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</si>
  <si>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</si>
  <si>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</si>
  <si>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</si>
  <si>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</si>
  <si>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</si>
  <si>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</si>
  <si>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</si>
  <si>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</si>
  <si>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</si>
  <si>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</si>
  <si>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</si>
  <si>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</si>
  <si>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</si>
  <si>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</si>
  <si>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</si>
  <si>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</si>
  <si>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</si>
  <si>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</si>
  <si>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</si>
  <si>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</si>
  <si>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</si>
  <si>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</si>
  <si>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</si>
  <si>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</si>
  <si>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</si>
  <si>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</si>
  <si>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</si>
  <si>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</si>
  <si>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</si>
  <si>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</si>
  <si>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</si>
  <si>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</si>
  <si>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</si>
  <si>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</si>
  <si>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</si>
  <si>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</si>
  <si>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</si>
  <si>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</si>
  <si>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</si>
  <si>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</si>
  <si>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</si>
  <si>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</si>
  <si>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</si>
  <si>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</si>
  <si>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</si>
  <si>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</si>
  <si>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</si>
  <si>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</si>
  <si>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</si>
  <si>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</si>
  <si>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</si>
  <si>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</si>
  <si>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</si>
  <si>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</si>
  <si>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</si>
  <si>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</si>
  <si>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</si>
  <si>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</si>
  <si>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</si>
  <si>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</si>
  <si>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</si>
  <si>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</si>
  <si>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</si>
  <si>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</si>
  <si>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</si>
  <si>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</si>
  <si>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</si>
  <si>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</si>
  <si>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</si>
  <si>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</si>
  <si>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</si>
  <si>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</si>
  <si>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</si>
  <si>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</si>
  <si>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</si>
  <si>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</si>
  <si>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</si>
  <si>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</si>
  <si>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</si>
  <si>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</si>
  <si>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</si>
  <si>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</si>
  <si>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</si>
  <si>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</si>
  <si>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</si>
  <si>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</si>
  <si>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</si>
  <si>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</si>
  <si>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</si>
  <si>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</si>
  <si>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</si>
  <si>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</si>
  <si>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</si>
  <si>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</si>
  <si>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</si>
  <si>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</si>
  <si>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</si>
  <si>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</si>
  <si>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</si>
  <si>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</si>
  <si>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</si>
  <si>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</si>
  <si>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</si>
  <si>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</si>
  <si>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</si>
  <si>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</si>
  <si>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</si>
  <si>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</si>
  <si>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</si>
  <si>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</si>
  <si>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</si>
  <si>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</si>
  <si>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</si>
  <si>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</si>
  <si>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</si>
  <si>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</si>
  <si>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</si>
  <si>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</si>
  <si>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</si>
  <si>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</si>
  <si>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</si>
  <si>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</si>
  <si>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</si>
  <si>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</si>
  <si>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</si>
  <si>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</si>
  <si>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</si>
  <si>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</si>
  <si>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</si>
  <si>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</si>
  <si>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</si>
  <si>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</si>
  <si>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</si>
  <si>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</si>
  <si>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</si>
  <si>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</si>
  <si>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</si>
  <si>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</si>
  <si>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</si>
  <si>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</si>
  <si>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</si>
  <si>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</si>
  <si>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</si>
  <si>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</si>
  <si>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</si>
  <si>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</si>
  <si>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</si>
  <si>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</si>
  <si>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</si>
  <si>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</si>
  <si>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</si>
  <si>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</si>
  <si>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</si>
  <si>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</si>
  <si>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</si>
  <si>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</si>
  <si>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</si>
  <si>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</si>
  <si>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</si>
  <si>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</si>
  <si>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</si>
  <si>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</si>
  <si>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</si>
  <si>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</si>
  <si>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</si>
  <si>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</si>
  <si>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</si>
  <si>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</si>
  <si>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</si>
  <si>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</si>
  <si>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</si>
  <si>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</si>
  <si>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</si>
  <si>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</si>
  <si>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</si>
  <si>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</si>
  <si>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</si>
  <si>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</si>
  <si>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</si>
  <si>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</si>
  <si>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</si>
  <si>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</si>
  <si>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</si>
  <si>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</si>
  <si>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</si>
  <si>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</si>
  <si>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</si>
  <si>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</si>
  <si>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</si>
  <si>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</si>
  <si>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</si>
  <si>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</si>
  <si>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</si>
  <si>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</si>
  <si>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</si>
  <si>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</si>
  <si>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</si>
  <si>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</si>
  <si>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</si>
  <si>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</si>
  <si>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</si>
  <si>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</si>
  <si>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</si>
  <si>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</si>
  <si>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</si>
  <si>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</si>
  <si>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</si>
  <si>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</si>
  <si>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</si>
  <si>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</si>
  <si>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</si>
  <si>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</si>
  <si>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</si>
  <si>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</si>
  <si>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</si>
  <si>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</si>
  <si>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</si>
  <si>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</si>
  <si>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</si>
  <si>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</si>
  <si>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</si>
  <si>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</si>
  <si>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</si>
  <si>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</si>
  <si>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</si>
  <si>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</si>
  <si>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</si>
  <si>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</si>
  <si>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</si>
  <si>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</si>
  <si>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</si>
  <si>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</si>
  <si>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</si>
  <si>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</si>
  <si>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</si>
  <si>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</si>
  <si>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</si>
  <si>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</si>
  <si>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</si>
  <si>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</si>
  <si>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</si>
  <si>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</si>
  <si>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</si>
  <si>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</si>
  <si>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</si>
  <si>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</si>
  <si>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</si>
  <si>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</si>
  <si>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</si>
  <si>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</si>
  <si>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</si>
  <si>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</si>
  <si>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</si>
  <si>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</si>
  <si>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</si>
  <si>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</si>
  <si>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</si>
  <si>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</si>
  <si>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</si>
  <si>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</si>
  <si>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</si>
  <si>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</si>
  <si>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</si>
  <si>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</si>
  <si>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</si>
  <si>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</si>
  <si>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</si>
  <si>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</si>
  <si>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</si>
  <si>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</si>
  <si>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</si>
  <si>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</si>
  <si>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</si>
  <si>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</si>
  <si>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</si>
  <si>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</si>
  <si>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</si>
  <si>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</si>
  <si>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</si>
  <si>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</si>
  <si>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</si>
  <si>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</si>
  <si>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</si>
  <si>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</si>
  <si>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</si>
  <si>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</si>
  <si>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</si>
  <si>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</si>
  <si>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</si>
  <si>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</si>
  <si>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</si>
  <si>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</si>
  <si>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</si>
  <si>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</si>
  <si>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</si>
  <si>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</si>
  <si>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</si>
  <si>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</si>
  <si>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</si>
  <si>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</si>
  <si>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</si>
  <si>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</si>
  <si>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</si>
  <si>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</si>
  <si>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</si>
  <si>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</si>
  <si>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</si>
  <si>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</si>
  <si>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</si>
  <si>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</si>
  <si>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</si>
  <si>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</si>
  <si>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</si>
  <si>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</si>
  <si>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</si>
  <si>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</si>
  <si>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</si>
  <si>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</si>
  <si>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</si>
  <si>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</si>
  <si>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</si>
  <si>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</si>
  <si>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</si>
  <si>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</si>
  <si>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</si>
  <si>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</si>
  <si>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</si>
  <si>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</si>
  <si>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</si>
  <si>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</si>
  <si>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</si>
  <si>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</si>
  <si>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</si>
  <si>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</si>
  <si>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</si>
  <si>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</si>
  <si>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</si>
  <si>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</si>
  <si>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</si>
  <si>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</si>
  <si>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</si>
  <si>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</si>
  <si>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</si>
  <si>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</si>
  <si>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</si>
  <si>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</si>
  <si>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</si>
  <si>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</si>
  <si>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</si>
  <si>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</si>
  <si>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</si>
  <si>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</si>
  <si>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</si>
  <si>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</si>
  <si>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</si>
  <si>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</si>
  <si>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</si>
  <si>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</si>
  <si>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</si>
  <si>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</si>
  <si>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</si>
  <si>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</si>
  <si>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</si>
  <si>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</si>
  <si>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</si>
  <si>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</si>
  <si>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</si>
  <si>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</si>
  <si>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</si>
  <si>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</si>
  <si>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</si>
  <si>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</si>
  <si>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</si>
  <si>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</si>
  <si>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</si>
  <si>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</si>
  <si>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</si>
  <si>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</si>
  <si>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</si>
  <si>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</si>
  <si>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</si>
  <si>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</si>
  <si>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</si>
  <si>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</si>
  <si>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</si>
  <si>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</si>
  <si>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</si>
  <si>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</si>
  <si>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</si>
  <si>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</si>
  <si>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</si>
  <si>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</si>
  <si>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</si>
  <si>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</si>
  <si>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</si>
  <si>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</si>
  <si>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</si>
  <si>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</si>
  <si>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</si>
  <si>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</si>
  <si>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</si>
  <si>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</si>
  <si>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</si>
  <si>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</si>
  <si>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</si>
  <si>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</si>
  <si>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</si>
  <si>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</si>
  <si>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</si>
  <si>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</si>
  <si>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</si>
  <si>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</si>
  <si>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</si>
  <si>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</si>
  <si>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</si>
  <si>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</si>
  <si>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</si>
  <si>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</si>
  <si>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</si>
  <si>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</si>
  <si>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</si>
  <si>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</si>
  <si>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</si>
  <si>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</si>
  <si>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</si>
  <si>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</si>
  <si>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</si>
  <si>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</si>
  <si>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</si>
  <si>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</si>
  <si>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</si>
  <si>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</si>
  <si>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</si>
  <si>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</si>
  <si>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</si>
  <si>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</si>
  <si>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</si>
  <si>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</si>
  <si>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</si>
  <si>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</si>
  <si>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</si>
  <si>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</si>
  <si>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</si>
  <si>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</si>
  <si>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</si>
  <si>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</si>
  <si>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</si>
  <si>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</si>
  <si>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</si>
  <si>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</si>
  <si>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</si>
  <si>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</si>
  <si>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</si>
  <si>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</si>
  <si>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</si>
  <si>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</si>
  <si>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</si>
  <si>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</si>
  <si>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</si>
  <si>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</si>
  <si>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</si>
  <si>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</si>
  <si>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</si>
  <si>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</si>
  <si>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</si>
  <si>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</si>
  <si>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</si>
  <si>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</si>
  <si>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</si>
  <si>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</si>
  <si>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</si>
  <si>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</si>
  <si>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</si>
  <si>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</si>
  <si>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</si>
  <si>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</si>
  <si>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</si>
  <si>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</si>
  <si>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</si>
  <si>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</si>
  <si>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</si>
  <si>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</si>
  <si>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</si>
  <si>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</si>
  <si>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</si>
  <si>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</si>
  <si>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</si>
  <si>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</si>
  <si>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</si>
  <si>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</si>
  <si>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</si>
  <si>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</si>
  <si>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</si>
  <si>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</si>
  <si>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</si>
  <si>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</si>
  <si>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</si>
  <si>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</si>
  <si>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</si>
  <si>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</si>
  <si>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</si>
  <si>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</si>
  <si>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</si>
  <si>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</si>
  <si>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</si>
  <si>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</si>
  <si>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</si>
  <si>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</si>
  <si>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</si>
  <si>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</si>
  <si>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</si>
  <si>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</si>
  <si>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</si>
  <si>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</si>
  <si>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</si>
  <si>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</si>
  <si>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</si>
  <si>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</si>
  <si>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</si>
  <si>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</si>
  <si>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</si>
  <si>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</si>
  <si>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</si>
  <si>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</si>
  <si>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</si>
  <si>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</si>
  <si>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</si>
  <si>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</si>
  <si>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</si>
  <si>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</si>
  <si>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</si>
  <si>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</si>
  <si>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</si>
  <si>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</si>
  <si>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</si>
  <si>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</si>
  <si>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</si>
  <si>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</si>
  <si>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</si>
  <si>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</si>
  <si>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</si>
  <si>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</si>
  <si>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</si>
  <si>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</si>
  <si>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</si>
  <si>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</si>
  <si>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</si>
  <si>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</si>
  <si>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</si>
  <si>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</si>
  <si>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</si>
  <si>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</si>
  <si>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</si>
  <si>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</si>
  <si>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</si>
  <si>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</si>
  <si>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</si>
  <si>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</si>
  <si>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</si>
  <si>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</si>
  <si>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</si>
  <si>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</si>
  <si>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</si>
  <si>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</si>
  <si>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</si>
  <si>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</si>
  <si>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</si>
  <si>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</si>
  <si>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</si>
  <si>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</si>
  <si>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</si>
  <si>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</si>
  <si>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</si>
  <si>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</si>
  <si>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</si>
  <si>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</si>
  <si>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</si>
  <si>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</si>
  <si>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</si>
  <si>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</si>
  <si>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</si>
  <si>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</si>
  <si>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</si>
  <si>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</si>
  <si>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</si>
  <si>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</si>
  <si>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</si>
  <si>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</si>
  <si>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</si>
  <si>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</si>
  <si>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</si>
  <si>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</si>
  <si>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</si>
  <si>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</si>
  <si>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</si>
  <si>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</si>
  <si>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</si>
  <si>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</si>
  <si>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</si>
  <si>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</si>
  <si>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</si>
  <si>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</si>
  <si>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</si>
  <si>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</si>
  <si>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</si>
  <si>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</si>
  <si>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</si>
  <si>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</si>
  <si>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</si>
  <si>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</si>
  <si>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</si>
  <si>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</si>
  <si>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</si>
  <si>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</si>
  <si>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</si>
  <si>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</si>
  <si>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</si>
  <si>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</si>
  <si>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</si>
  <si>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</si>
  <si>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</si>
  <si>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</si>
  <si>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</si>
  <si>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</si>
  <si>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</si>
  <si>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</si>
  <si>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</si>
  <si>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</si>
  <si>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</si>
  <si>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</si>
  <si>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</si>
  <si>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</si>
  <si>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</si>
  <si>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</si>
  <si>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</si>
  <si>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</si>
  <si>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</si>
  <si>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</si>
  <si>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</si>
  <si>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</si>
  <si>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</si>
  <si>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</si>
  <si>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</si>
  <si>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</si>
  <si>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</si>
  <si>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</si>
  <si>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</si>
  <si>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</si>
  <si>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</si>
  <si>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</si>
  <si>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</si>
  <si>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</si>
  <si>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</si>
  <si>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</si>
  <si>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</si>
  <si>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</si>
  <si>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</si>
  <si>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</si>
  <si>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</si>
  <si>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</si>
  <si>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</si>
  <si>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</si>
  <si>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</si>
  <si>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</si>
  <si>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</si>
  <si>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</si>
  <si>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</si>
  <si>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</si>
  <si>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</si>
  <si>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</si>
  <si>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</si>
  <si>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</si>
  <si>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</si>
  <si>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</si>
  <si>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</si>
  <si>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</si>
  <si>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</si>
  <si>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</si>
  <si>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</si>
  <si>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</si>
  <si>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</si>
  <si>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</si>
  <si>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</si>
  <si>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</si>
  <si>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</si>
  <si>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</si>
  <si>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</si>
  <si>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</si>
  <si>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</si>
  <si>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</si>
  <si>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</si>
  <si>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</si>
  <si>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</si>
  <si>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</si>
  <si>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</si>
  <si>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</si>
  <si>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</si>
  <si>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</si>
  <si>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</si>
  <si>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</si>
  <si>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</si>
  <si>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</si>
  <si>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</si>
  <si>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</si>
  <si>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</si>
  <si>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</si>
  <si>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</si>
  <si>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</si>
  <si>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</si>
  <si>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</si>
  <si>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</si>
  <si>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</si>
  <si>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</si>
  <si>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</si>
  <si>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</si>
  <si>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</si>
  <si>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</si>
  <si>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</si>
  <si>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</si>
  <si>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</si>
  <si>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</si>
  <si>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</si>
  <si>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</si>
  <si>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</si>
  <si>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</si>
  <si>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</si>
  <si>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</si>
  <si>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</si>
  <si>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</si>
  <si>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</si>
  <si>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</si>
  <si>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</si>
  <si>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</si>
  <si>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</si>
  <si>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</si>
  <si>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</si>
  <si>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</si>
  <si>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</si>
  <si>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</si>
  <si>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</si>
  <si>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</si>
  <si>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</si>
  <si>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</si>
  <si>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</si>
  <si>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</si>
  <si>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</si>
  <si>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</si>
  <si>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</si>
  <si>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</si>
  <si>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</si>
  <si>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</si>
  <si>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</si>
  <si>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</si>
  <si>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</si>
  <si>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</si>
  <si>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</si>
  <si>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</si>
  <si>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</si>
  <si>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</si>
  <si>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</si>
  <si>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</si>
  <si>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</si>
  <si>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</si>
  <si>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</si>
  <si>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</si>
  <si>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</si>
  <si>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</si>
  <si>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</si>
  <si>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</si>
  <si>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</si>
  <si>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</si>
  <si>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</si>
  <si>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</si>
  <si>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</si>
  <si>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</si>
  <si>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</si>
  <si>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</si>
  <si>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</si>
  <si>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</si>
  <si>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</si>
  <si>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</si>
  <si>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</si>
  <si>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</si>
  <si>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</si>
  <si>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</si>
  <si>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</si>
  <si>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</si>
  <si>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</si>
  <si>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</si>
  <si>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</si>
  <si>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</si>
  <si>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</si>
  <si>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</si>
  <si>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</si>
  <si>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</si>
  <si>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</si>
  <si>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</si>
  <si>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</si>
  <si>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</si>
  <si>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</si>
  <si>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</si>
  <si>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</si>
  <si>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</si>
  <si>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</si>
  <si>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</si>
  <si>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</si>
  <si>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</si>
  <si>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</si>
  <si>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</si>
  <si>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</si>
  <si>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</si>
  <si>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</si>
  <si>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</si>
  <si>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</si>
  <si>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</si>
  <si>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</si>
  <si>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</si>
  <si>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</si>
  <si>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</si>
  <si>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</si>
  <si>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</si>
  <si>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</si>
  <si>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</si>
  <si>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</si>
  <si>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</si>
  <si>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</si>
  <si>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</si>
  <si>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</si>
  <si>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</si>
  <si>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</si>
  <si>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</si>
  <si>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</si>
  <si>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</si>
  <si>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</si>
  <si>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</si>
  <si>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</si>
  <si>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</si>
  <si>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</si>
  <si>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</si>
  <si>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</si>
  <si>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</si>
  <si>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</si>
  <si>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</si>
  <si>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</si>
  <si>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</si>
  <si>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</si>
  <si>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</si>
  <si>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</si>
  <si>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</si>
  <si>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</si>
  <si>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</si>
  <si>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</si>
  <si>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</si>
  <si>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</si>
  <si>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</si>
  <si>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</si>
  <si>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</si>
  <si>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</si>
  <si>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</si>
  <si>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</si>
  <si>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</si>
  <si>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</si>
  <si>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</si>
  <si>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</si>
  <si>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</si>
  <si>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</si>
  <si>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</si>
  <si>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</si>
  <si>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</si>
  <si>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</si>
  <si>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</si>
  <si>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</si>
  <si>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</si>
  <si>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</si>
  <si>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</si>
  <si>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</si>
  <si>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</si>
  <si>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</si>
  <si>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</si>
  <si>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</si>
  <si>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</si>
  <si>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</si>
  <si>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</si>
  <si>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</si>
  <si>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</si>
  <si>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</si>
  <si>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</si>
  <si>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</si>
  <si>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</si>
  <si>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</si>
  <si>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</si>
  <si>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</si>
  <si>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</si>
  <si>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</si>
  <si>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</si>
  <si>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</si>
  <si>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</si>
  <si>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</si>
  <si>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</si>
  <si>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</si>
  <si>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</si>
  <si>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</si>
  <si>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</si>
  <si>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</si>
  <si>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</si>
  <si>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</si>
  <si>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</si>
  <si>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</si>
  <si>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</si>
  <si>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</si>
  <si>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</si>
  <si>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</si>
  <si>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</si>
  <si>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</si>
  <si>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</si>
  <si>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</si>
  <si>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</si>
  <si>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</si>
  <si>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</si>
  <si>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</si>
  <si>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</si>
  <si>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</si>
  <si>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</si>
  <si>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</si>
  <si>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</si>
  <si>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</si>
  <si>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</si>
  <si>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</si>
  <si>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</si>
  <si>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</si>
  <si>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</si>
  <si>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</si>
  <si>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</si>
  <si>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</si>
  <si>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</si>
  <si>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</si>
  <si>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</si>
  <si>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</si>
  <si>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</si>
  <si>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</si>
  <si>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</si>
  <si>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</si>
  <si>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</si>
  <si>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</si>
  <si>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</si>
  <si>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</si>
  <si>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</si>
  <si>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</si>
  <si>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</si>
  <si>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</si>
  <si>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</si>
  <si>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</si>
  <si>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</si>
  <si>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</si>
  <si>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</si>
  <si>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</si>
  <si>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</si>
  <si>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</si>
  <si>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</si>
  <si>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</si>
  <si>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</si>
  <si>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</si>
  <si>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</si>
  <si>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</si>
  <si>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</si>
  <si>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</si>
  <si>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</si>
  <si>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</si>
  <si>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</si>
  <si>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</si>
  <si>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</si>
  <si>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</si>
  <si>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</si>
  <si>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</si>
  <si>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</si>
  <si>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</si>
  <si>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</si>
  <si>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</si>
  <si>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</si>
  <si>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</si>
  <si>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</si>
  <si>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</si>
  <si>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</si>
  <si>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</si>
  <si>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</si>
  <si>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</si>
  <si>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</si>
  <si>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</si>
  <si>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</si>
  <si>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</si>
  <si>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</si>
  <si>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</si>
  <si>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</si>
  <si>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</si>
  <si>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</si>
  <si>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</si>
  <si>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</si>
  <si>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</si>
  <si>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</si>
  <si>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</si>
  <si>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</si>
  <si>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</si>
  <si>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</si>
  <si>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</si>
  <si>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</si>
  <si>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</si>
  <si>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</si>
  <si>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</si>
  <si>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</si>
  <si>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</si>
  <si>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</si>
  <si>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</si>
  <si>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</si>
  <si>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</si>
  <si>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</si>
  <si>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</si>
  <si>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</si>
  <si>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</si>
  <si>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</si>
  <si>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</si>
  <si>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</si>
  <si>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</si>
  <si>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</si>
  <si>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</si>
  <si>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</si>
  <si>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</si>
  <si>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</si>
  <si>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</si>
  <si>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</si>
  <si>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</si>
  <si>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</si>
  <si>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</si>
  <si>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</si>
  <si>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</si>
  <si>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</si>
  <si>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</si>
  <si>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</si>
  <si>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</si>
  <si>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</si>
  <si>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</si>
  <si>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</si>
  <si>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</si>
  <si>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</si>
  <si>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</si>
  <si>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</si>
  <si>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</si>
  <si>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</si>
  <si>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</si>
  <si>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</si>
  <si>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</si>
  <si>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</si>
  <si>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</si>
  <si>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</si>
  <si>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</si>
  <si>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</si>
  <si>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</si>
  <si>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</si>
  <si>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</si>
  <si>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</si>
  <si>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</si>
  <si>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</si>
  <si>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</si>
  <si>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</si>
  <si>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</si>
  <si>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</si>
  <si>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</si>
  <si>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</si>
  <si>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</si>
  <si>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</si>
  <si>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</si>
  <si>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</si>
  <si>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</si>
  <si>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</si>
  <si>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</si>
  <si>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</si>
  <si>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</si>
  <si>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</si>
  <si>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</si>
  <si>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</si>
  <si>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</si>
  <si>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</si>
  <si>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</si>
  <si>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</si>
  <si>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</si>
  <si>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</si>
  <si>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</si>
  <si>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</si>
  <si>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</si>
  <si>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</si>
  <si>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</si>
  <si>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</si>
  <si>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</si>
  <si>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</si>
  <si>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</si>
  <si>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</si>
  <si>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</si>
  <si>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</si>
  <si>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</si>
  <si>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</si>
  <si>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</si>
  <si>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</si>
  <si>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</si>
  <si>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</si>
  <si>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</si>
  <si>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</si>
  <si>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</si>
  <si>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</si>
  <si>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</si>
  <si>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</si>
  <si>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</si>
  <si>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</si>
  <si>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</si>
  <si>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</si>
  <si>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</si>
  <si>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</si>
  <si>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</si>
  <si>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</si>
  <si>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</si>
  <si>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</si>
  <si>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</si>
  <si>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</si>
  <si>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</si>
  <si>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</si>
  <si>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</si>
  <si>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</si>
  <si>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</si>
  <si>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</si>
  <si>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</si>
  <si>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</si>
  <si>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</si>
  <si>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</si>
  <si>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</si>
  <si>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</si>
  <si>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</si>
  <si>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</si>
  <si>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</si>
  <si>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</si>
  <si>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</si>
  <si>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</si>
  <si>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</si>
  <si>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</si>
  <si>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</si>
  <si>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</si>
  <si>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</si>
  <si>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</si>
  <si>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</si>
  <si>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</si>
  <si>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</si>
  <si>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</si>
  <si>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</si>
  <si>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</si>
  <si>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</si>
  <si>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</si>
  <si>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</si>
  <si>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</si>
  <si>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</si>
  <si>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</si>
  <si>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</si>
  <si>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</si>
  <si>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</si>
  <si>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</si>
  <si>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</si>
  <si>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</si>
  <si>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</si>
  <si>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</si>
  <si>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</si>
  <si>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</si>
  <si>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</si>
  <si>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</si>
  <si>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</si>
  <si>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</si>
  <si>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</si>
  <si>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</si>
  <si>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</si>
  <si>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</si>
  <si>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</si>
  <si>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</si>
  <si>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</si>
  <si>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</si>
  <si>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</si>
  <si>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</si>
  <si>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</si>
  <si>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</si>
  <si>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</si>
  <si>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</si>
  <si>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</si>
  <si>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</si>
  <si>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</si>
  <si>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</si>
  <si>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</si>
  <si>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</si>
  <si>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</si>
  <si>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</si>
  <si>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</si>
  <si>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</si>
  <si>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</si>
  <si>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</si>
  <si>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</si>
  <si>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</si>
  <si>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</si>
  <si>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</si>
  <si>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</si>
  <si>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</si>
  <si>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</si>
  <si>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</si>
  <si>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</si>
  <si>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</si>
  <si>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</si>
  <si>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</si>
  <si>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</si>
  <si>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</si>
  <si>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</si>
  <si>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</si>
  <si>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</si>
  <si>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</si>
  <si>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</si>
  <si>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</si>
  <si>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</si>
  <si>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</si>
  <si>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</si>
  <si>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</si>
  <si>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</si>
  <si>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</si>
  <si>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</si>
  <si>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</si>
  <si>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</si>
  <si>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</si>
  <si>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</si>
  <si>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</si>
  <si>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</si>
  <si>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</si>
  <si>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</si>
  <si>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</si>
  <si>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</si>
  <si>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</si>
  <si>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</si>
  <si>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</si>
  <si>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</si>
  <si>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</si>
  <si>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</si>
  <si>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</si>
  <si>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</si>
  <si>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</si>
  <si>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</si>
  <si>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</si>
  <si>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</si>
  <si>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</si>
  <si>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</si>
  <si>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</si>
  <si>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</si>
  <si>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</si>
  <si>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</si>
  <si>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</si>
  <si>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</si>
  <si>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</si>
  <si>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</si>
  <si>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</si>
  <si>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</si>
  <si>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</si>
  <si>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</si>
  <si>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</si>
  <si>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</si>
  <si>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</si>
  <si>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</si>
  <si>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</si>
  <si>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</si>
  <si>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</si>
  <si>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</si>
  <si>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</si>
  <si>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</si>
  <si>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</si>
  <si>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</si>
  <si>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</si>
  <si>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</si>
  <si>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</si>
  <si>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</si>
  <si>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</si>
  <si>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</si>
  <si>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</si>
  <si>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</si>
  <si>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</si>
  <si>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</si>
  <si>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</si>
  <si>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</si>
  <si>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</si>
  <si>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</si>
  <si>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</si>
  <si>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</si>
  <si>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</si>
  <si>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</si>
  <si>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</si>
  <si>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</si>
  <si>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</si>
  <si>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</si>
  <si>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</si>
  <si>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</si>
  <si>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</si>
  <si>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</si>
  <si>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</si>
  <si>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</si>
  <si>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</si>
  <si>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</si>
  <si>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</si>
  <si>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</si>
  <si>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</si>
  <si>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</si>
  <si>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</si>
  <si>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</si>
  <si>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</si>
  <si>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</si>
  <si>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</si>
  <si>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</si>
  <si>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</si>
  <si>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</si>
  <si>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</si>
  <si>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</si>
  <si>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</si>
  <si>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</si>
  <si>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</si>
  <si>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</si>
  <si>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</si>
  <si>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</si>
  <si>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</si>
  <si>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</si>
  <si>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</si>
  <si>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</si>
  <si>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</si>
  <si>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</si>
  <si>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</si>
  <si>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</si>
  <si>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</si>
  <si>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</si>
  <si>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</si>
  <si>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</si>
  <si>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</si>
  <si>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</si>
  <si>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</si>
  <si>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</si>
  <si>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</si>
  <si>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</si>
  <si>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</si>
  <si>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</si>
  <si>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</si>
  <si>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</si>
  <si>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</si>
  <si>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</si>
  <si>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</si>
  <si>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</si>
  <si>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</si>
  <si>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</si>
  <si>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</si>
  <si>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</si>
  <si>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</si>
  <si>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</si>
  <si>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</si>
  <si>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</si>
  <si>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</si>
  <si>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</si>
  <si>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</si>
  <si>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</si>
  <si>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</si>
  <si>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</si>
  <si>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</si>
  <si>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</si>
  <si>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</si>
  <si>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</si>
  <si>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</si>
  <si>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</si>
  <si>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</si>
  <si>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</si>
  <si>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</si>
  <si>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</si>
  <si>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</si>
  <si>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</si>
  <si>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</si>
  <si>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</si>
  <si>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</si>
  <si>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</si>
  <si>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</si>
  <si>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</si>
  <si>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</si>
  <si>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</si>
  <si>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</si>
  <si>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</si>
  <si>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</si>
  <si>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</si>
  <si>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</si>
  <si>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</si>
  <si>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</si>
  <si>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</si>
  <si>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</si>
  <si>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</si>
  <si>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</si>
  <si>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</si>
  <si>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</si>
  <si>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</si>
  <si>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</si>
  <si>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</si>
  <si>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</si>
  <si>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</si>
  <si>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</si>
  <si>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</si>
  <si>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</si>
  <si>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</si>
  <si>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</si>
  <si>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</si>
  <si>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</si>
  <si>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</si>
  <si>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</si>
  <si>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</si>
  <si>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</si>
  <si>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</si>
  <si>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</si>
  <si>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</si>
  <si>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</si>
  <si>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</si>
  <si>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</si>
  <si>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</si>
  <si>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</si>
  <si>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</si>
  <si>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</si>
  <si>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</si>
  <si>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</si>
  <si>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</si>
  <si>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</si>
  <si>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</si>
  <si>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</si>
  <si>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</si>
  <si>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</si>
  <si>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</si>
  <si>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</si>
  <si>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</si>
  <si>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</si>
  <si>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</si>
  <si>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</si>
  <si>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</si>
  <si>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</si>
  <si>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</si>
  <si>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</si>
  <si>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</si>
  <si>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</si>
  <si>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</si>
  <si>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</si>
  <si>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</si>
  <si>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</si>
  <si>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</si>
  <si>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</si>
  <si>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</si>
  <si>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</si>
  <si>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</si>
  <si>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</si>
  <si>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</si>
  <si>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</si>
  <si>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</si>
  <si>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</si>
  <si>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</si>
  <si>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</si>
  <si>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</si>
  <si>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</si>
  <si>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</si>
  <si>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</si>
  <si>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</si>
  <si>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</si>
  <si>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</si>
  <si>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</si>
  <si>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</si>
  <si>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</si>
  <si>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</si>
  <si>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</si>
  <si>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</si>
  <si>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</si>
  <si>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</si>
  <si>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</si>
  <si>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</si>
  <si>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</si>
  <si>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</si>
  <si>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</si>
  <si>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</si>
  <si>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</si>
  <si>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</si>
  <si>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</si>
  <si>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</si>
  <si>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</si>
  <si>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</si>
  <si>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</si>
  <si>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</si>
  <si>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</si>
  <si>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</si>
  <si>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</si>
  <si>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</si>
  <si>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</si>
  <si>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</si>
  <si>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</si>
  <si>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</si>
  <si>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</si>
  <si>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</si>
  <si>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</si>
  <si>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</si>
  <si>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</si>
  <si>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</si>
  <si>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</si>
  <si>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</si>
  <si>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</si>
  <si>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</si>
  <si>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</si>
  <si>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</si>
  <si>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</si>
  <si>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</si>
  <si>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</si>
  <si>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</si>
  <si>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</si>
  <si>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</si>
  <si>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</si>
  <si>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</si>
  <si>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</si>
  <si>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</si>
  <si>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</si>
  <si>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</si>
  <si>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</si>
  <si>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</si>
  <si>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</si>
  <si>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</si>
  <si>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</si>
  <si>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</si>
  <si>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</si>
  <si>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</si>
  <si>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</si>
  <si>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</si>
  <si>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</si>
  <si>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</si>
  <si>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</si>
  <si>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</si>
  <si>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</si>
  <si>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</si>
  <si>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</si>
  <si>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</si>
  <si>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</si>
  <si>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</si>
  <si>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</si>
  <si>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</si>
  <si>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</si>
  <si>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</si>
  <si>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</si>
  <si>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</si>
  <si>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</si>
  <si>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</si>
  <si>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</si>
  <si>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</si>
  <si>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</si>
  <si>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</si>
  <si>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</si>
  <si>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</si>
  <si>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</si>
  <si>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</si>
  <si>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</si>
  <si>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</si>
  <si>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</si>
  <si>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</si>
  <si>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</si>
  <si>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</si>
  <si>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</si>
  <si>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</si>
  <si>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</si>
  <si>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</si>
  <si>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</si>
  <si>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</si>
  <si>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</si>
  <si>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</si>
  <si>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</si>
  <si>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</si>
  <si>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</si>
  <si>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</si>
  <si>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</si>
  <si>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</si>
  <si>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</si>
  <si>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</si>
  <si>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</si>
  <si>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</si>
  <si>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</si>
  <si>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</si>
  <si>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</si>
  <si>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</si>
  <si>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</si>
  <si>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</si>
  <si>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</si>
  <si>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</si>
  <si>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</si>
  <si>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</si>
  <si>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</si>
  <si>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</si>
  <si>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</si>
  <si>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</si>
  <si>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</si>
  <si>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</si>
  <si>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</si>
  <si>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</si>
  <si>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</si>
  <si>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</si>
  <si>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</si>
  <si>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</si>
  <si>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</si>
  <si>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</si>
  <si>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</si>
  <si>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</si>
  <si>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</si>
  <si>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</si>
  <si>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</si>
  <si>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</si>
  <si>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</si>
  <si>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</si>
  <si>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</si>
  <si>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</si>
  <si>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</si>
  <si>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</si>
  <si>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</si>
  <si>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</si>
  <si>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</si>
  <si>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</si>
  <si>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</si>
  <si>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</si>
  <si>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</si>
  <si>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</si>
  <si>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</si>
  <si>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</si>
  <si>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</si>
  <si>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</si>
  <si>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</si>
  <si>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</si>
  <si>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</si>
  <si>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</si>
  <si>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</si>
  <si>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</si>
  <si>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</si>
  <si>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</si>
  <si>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</si>
  <si>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</si>
  <si>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</si>
  <si>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</si>
  <si>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</si>
  <si>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</si>
  <si>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</si>
  <si>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</si>
  <si>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</si>
  <si>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</si>
  <si>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</si>
  <si>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</si>
  <si>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</si>
  <si>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</si>
  <si>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</si>
  <si>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</si>
  <si>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</si>
  <si>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</si>
  <si>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</si>
  <si>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</si>
  <si>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</si>
  <si>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</si>
  <si>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</si>
  <si>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</si>
  <si>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</si>
  <si>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</si>
  <si>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</si>
  <si>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</si>
  <si>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</si>
  <si>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</si>
  <si>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</si>
  <si>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</si>
  <si>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</si>
  <si>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</si>
  <si>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</si>
  <si>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</si>
  <si>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</si>
  <si>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</si>
  <si>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</si>
  <si>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</si>
  <si>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</si>
  <si>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</si>
  <si>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</si>
  <si>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</si>
  <si>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</si>
  <si>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</si>
  <si>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</si>
  <si>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</si>
  <si>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</si>
  <si>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</si>
  <si>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</si>
  <si>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</si>
  <si>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</si>
  <si>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</si>
  <si>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</si>
  <si>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</si>
  <si>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</si>
  <si>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</si>
  <si>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</si>
  <si>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</si>
  <si>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</si>
  <si>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</si>
  <si>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</si>
  <si>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</si>
  <si>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</si>
  <si>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</si>
  <si>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</si>
  <si>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</si>
  <si>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</si>
  <si>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</si>
  <si>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</si>
  <si>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</si>
  <si>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</si>
  <si>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</si>
  <si>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</si>
  <si>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</si>
  <si>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</si>
  <si>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</si>
  <si>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</si>
  <si>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</si>
  <si>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</si>
  <si>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</si>
  <si>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</si>
  <si>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</si>
  <si>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</si>
  <si>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</si>
  <si>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</si>
  <si>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</si>
  <si>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</si>
  <si>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</si>
  <si>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</si>
  <si>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</si>
  <si>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</si>
  <si>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</si>
  <si>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</si>
  <si>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</si>
  <si>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</si>
  <si>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</si>
  <si>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</si>
  <si>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</si>
  <si>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</si>
  <si>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</si>
  <si>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</si>
  <si>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</si>
  <si>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</si>
  <si>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</si>
  <si>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</si>
  <si>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</si>
  <si>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</si>
  <si>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</si>
  <si>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</si>
  <si>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</si>
  <si>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</si>
  <si>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</si>
  <si>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</si>
  <si>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</si>
  <si>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</si>
  <si>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</si>
  <si>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</si>
  <si>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</si>
  <si>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</si>
  <si>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</si>
  <si>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</si>
  <si>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</si>
  <si>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</si>
  <si>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</si>
  <si>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</si>
  <si>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</si>
  <si>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</si>
  <si>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</si>
  <si>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</si>
  <si>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</si>
  <si>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</si>
  <si>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</si>
  <si>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</si>
  <si>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</si>
  <si>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</si>
  <si>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</si>
  <si>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</si>
  <si>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</si>
  <si>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</si>
  <si>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</si>
  <si>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</si>
  <si>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</si>
  <si>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</si>
  <si>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</si>
  <si>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</si>
  <si>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</si>
  <si>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</si>
  <si>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</si>
  <si>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</si>
  <si>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</si>
  <si>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</si>
  <si>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</si>
  <si>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</si>
  <si>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</si>
  <si>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</si>
  <si>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</si>
  <si>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</si>
  <si>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</si>
  <si>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</si>
  <si>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</si>
  <si>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</si>
  <si>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</si>
  <si>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</si>
  <si>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</si>
  <si>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</si>
  <si>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</si>
  <si>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</si>
  <si>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</si>
  <si>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</si>
  <si>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</si>
  <si>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</si>
  <si>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</si>
  <si>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</si>
  <si>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</si>
  <si>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</si>
  <si>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</si>
  <si>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</si>
  <si>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</si>
  <si>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</si>
  <si>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</si>
  <si>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</si>
  <si>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</si>
  <si>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</si>
  <si>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</si>
  <si>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</si>
  <si>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</si>
  <si>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</si>
  <si>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</si>
  <si>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</si>
  <si>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</si>
  <si>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</si>
  <si>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</si>
  <si>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</si>
  <si>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</si>
  <si>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</si>
  <si>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</si>
  <si>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</si>
  <si>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</si>
  <si>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</si>
  <si>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</si>
  <si>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</si>
  <si>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</si>
  <si>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</si>
  <si>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</si>
  <si>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</si>
  <si>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</si>
  <si>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</si>
  <si>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</si>
  <si>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</si>
  <si>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</si>
  <si>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</si>
  <si>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</si>
  <si>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</si>
  <si>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</si>
  <si>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</si>
  <si>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</si>
  <si>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</si>
  <si>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</si>
  <si>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</si>
  <si>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</si>
  <si>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</si>
  <si>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</si>
  <si>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</si>
  <si>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</si>
  <si>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</si>
  <si>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</si>
  <si>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</si>
  <si>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</si>
  <si>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</si>
  <si>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</si>
  <si>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</si>
  <si>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</si>
  <si>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</si>
  <si>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</si>
  <si>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</si>
  <si>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</si>
  <si>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</si>
  <si>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</si>
  <si>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</si>
  <si>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</si>
  <si>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</si>
  <si>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</si>
  <si>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</si>
  <si>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</si>
  <si>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</si>
  <si>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</si>
  <si>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</si>
  <si>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</si>
  <si>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</si>
  <si>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</si>
  <si>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</si>
  <si>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</si>
  <si>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</si>
  <si>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</si>
  <si>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</si>
  <si>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</si>
  <si>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</si>
  <si>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</si>
  <si>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</si>
  <si>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</si>
  <si>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</si>
  <si>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</si>
  <si>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</si>
  <si>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</si>
  <si>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</si>
  <si>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</si>
  <si>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</si>
  <si>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</si>
  <si>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</si>
  <si>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</si>
  <si>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</si>
  <si>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</si>
  <si>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</si>
  <si>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</si>
  <si>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</si>
  <si>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</si>
  <si>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</si>
  <si>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</si>
  <si>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</si>
  <si>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</si>
  <si>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</si>
  <si>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</si>
  <si>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</si>
  <si>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</si>
  <si>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</si>
  <si>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</si>
  <si>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</si>
  <si>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</si>
  <si>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</si>
  <si>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</si>
  <si>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</si>
  <si>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</si>
  <si>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</si>
  <si>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</si>
  <si>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</si>
  <si>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</si>
  <si>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</si>
  <si>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</si>
  <si>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</si>
  <si>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</si>
  <si>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</si>
  <si>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</si>
  <si>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</si>
  <si>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</si>
  <si>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</si>
  <si>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</si>
  <si>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</si>
  <si>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</si>
  <si>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</si>
  <si>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</si>
  <si>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</si>
  <si>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</si>
  <si>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</si>
  <si>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</si>
  <si>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</si>
  <si>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</si>
  <si>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</si>
  <si>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</si>
  <si>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</si>
  <si>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</si>
  <si>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</si>
  <si>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</si>
  <si>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</si>
  <si>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</si>
  <si>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</si>
  <si>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</si>
  <si>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</si>
  <si>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</si>
  <si>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</si>
  <si>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</si>
  <si>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</si>
  <si>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</si>
  <si>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</si>
  <si>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</si>
  <si>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</si>
  <si>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</si>
  <si>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</si>
  <si>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</si>
  <si>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</si>
  <si>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</si>
  <si>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</si>
  <si>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</si>
  <si>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</si>
  <si>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</si>
  <si>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</si>
  <si>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</si>
  <si>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</si>
  <si>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</si>
  <si>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</si>
  <si>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</si>
  <si>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</si>
  <si>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</si>
  <si>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</si>
  <si>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</si>
  <si>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</si>
  <si>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</si>
  <si>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</si>
  <si>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</si>
  <si>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</si>
  <si>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</si>
  <si>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</si>
  <si>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</si>
  <si>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</si>
  <si>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</si>
  <si>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</si>
  <si>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</si>
  <si>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</si>
  <si>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</si>
  <si>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</si>
  <si>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</si>
  <si>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</si>
  <si>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</si>
  <si>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</si>
  <si>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</si>
  <si>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</si>
  <si>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</si>
  <si>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</si>
  <si>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</si>
  <si>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</si>
  <si>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</si>
  <si>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</si>
  <si>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</si>
  <si>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</si>
  <si>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</si>
  <si>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</si>
  <si>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</si>
  <si>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</si>
  <si>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</si>
  <si>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</si>
  <si>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</si>
  <si>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</si>
  <si>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</si>
  <si>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</si>
  <si>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</si>
  <si>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</si>
  <si>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</si>
  <si>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</si>
  <si>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</si>
  <si>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</si>
  <si>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</si>
  <si>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</si>
  <si>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</si>
  <si>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</si>
  <si>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</si>
  <si>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</si>
  <si>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</si>
  <si>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</si>
  <si>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</si>
  <si>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</si>
  <si>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</si>
  <si>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</si>
  <si>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</si>
  <si>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</si>
  <si>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</si>
  <si>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</si>
  <si>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</si>
  <si>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</si>
  <si>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</si>
  <si>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</si>
  <si>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</si>
  <si>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</si>
  <si>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</si>
  <si>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</si>
  <si>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</si>
  <si>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</si>
  <si>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</si>
  <si>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</si>
  <si>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</si>
  <si>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</si>
  <si>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</si>
  <si>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</si>
  <si>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</si>
  <si>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</si>
  <si>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</si>
  <si>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</si>
  <si>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</si>
  <si>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</si>
  <si>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</si>
  <si>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</si>
  <si>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</si>
  <si>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</si>
  <si>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</si>
  <si>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</si>
  <si>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</si>
  <si>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</si>
  <si>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</si>
  <si>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</si>
  <si>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</si>
  <si>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</si>
  <si>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</si>
  <si>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</si>
  <si>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</si>
  <si>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</si>
  <si>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</si>
  <si>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</si>
  <si>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</si>
  <si>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</si>
  <si>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</si>
  <si>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</si>
  <si>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</si>
  <si>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</si>
  <si>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</si>
  <si>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</si>
  <si>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</si>
  <si>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</si>
  <si>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</si>
  <si>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</si>
  <si>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</si>
  <si>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</si>
  <si>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</si>
  <si>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</si>
  <si>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</si>
  <si>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</si>
  <si>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</si>
  <si>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</si>
  <si>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</si>
  <si>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</si>
  <si>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</si>
  <si>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</si>
  <si>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</si>
  <si>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</si>
  <si>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</si>
  <si>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</si>
  <si>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</si>
  <si>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</si>
  <si>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</si>
  <si>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</si>
  <si>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</si>
  <si>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</si>
  <si>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</si>
  <si>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</si>
  <si>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</si>
  <si>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</si>
  <si>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</si>
  <si>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</si>
  <si>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</si>
  <si>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</si>
  <si>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</si>
  <si>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</si>
  <si>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</si>
  <si>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</si>
  <si>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</si>
  <si>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</si>
  <si>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</si>
  <si>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</si>
  <si>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</si>
  <si>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</si>
  <si>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</si>
  <si>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</si>
  <si>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</si>
  <si>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</si>
  <si>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</si>
  <si>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</si>
  <si>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</si>
  <si>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</si>
  <si>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</si>
  <si>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</si>
  <si>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</si>
  <si>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</si>
  <si>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</si>
  <si>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</si>
  <si>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</si>
  <si>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</si>
  <si>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</si>
  <si>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</si>
  <si>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</si>
  <si>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</si>
  <si>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</si>
  <si>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</si>
  <si>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</si>
  <si>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</si>
  <si>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</si>
  <si>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</si>
  <si>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</si>
  <si>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</si>
  <si>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</si>
  <si>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</si>
  <si>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</si>
  <si>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</si>
  <si>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</si>
  <si>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</si>
  <si>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</si>
  <si>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</si>
  <si>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</si>
  <si>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</si>
  <si>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</si>
  <si>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</si>
  <si>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</si>
  <si>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</si>
  <si>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</si>
  <si>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</si>
  <si>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</si>
  <si>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</si>
  <si>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</si>
  <si>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</si>
  <si>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</si>
  <si>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</si>
  <si>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</si>
  <si>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</si>
  <si>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</si>
  <si>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</si>
  <si>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</si>
  <si>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</si>
  <si>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</si>
  <si>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</si>
  <si>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</si>
  <si>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</si>
  <si>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</si>
  <si>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</si>
  <si>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</si>
  <si>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</si>
  <si>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</si>
  <si>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</si>
  <si>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</si>
  <si>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</si>
  <si>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</si>
  <si>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</si>
  <si>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</si>
  <si>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</si>
  <si>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</si>
  <si>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</si>
  <si>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</si>
  <si>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</si>
  <si>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</si>
  <si>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</si>
  <si>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</si>
  <si>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</si>
  <si>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</si>
  <si>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</si>
  <si>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</si>
  <si>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</si>
  <si>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</si>
  <si>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</si>
  <si>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</si>
  <si>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</si>
  <si>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</si>
  <si>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</si>
  <si>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</si>
  <si>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</si>
  <si>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</si>
  <si>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</si>
  <si>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</si>
  <si>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</si>
  <si>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</si>
  <si>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</si>
  <si>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</si>
  <si>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</si>
  <si>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</si>
  <si>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</si>
  <si>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</si>
  <si>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</si>
  <si>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</si>
  <si>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</si>
  <si>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</si>
  <si>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</si>
  <si>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</si>
  <si>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</si>
  <si>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</si>
  <si>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</si>
  <si>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</si>
  <si>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</si>
  <si>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</si>
  <si>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</si>
  <si>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</si>
  <si>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</si>
  <si>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</si>
  <si>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</si>
  <si>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</si>
  <si>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</si>
  <si>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</si>
  <si>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</si>
  <si>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</si>
  <si>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</si>
  <si>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</si>
  <si>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</si>
  <si>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</si>
  <si>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</si>
  <si>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</si>
  <si>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</si>
  <si>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</si>
  <si>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</si>
  <si>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</si>
  <si>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</si>
  <si>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</si>
  <si>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</si>
  <si>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</si>
  <si>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</si>
  <si>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</si>
  <si>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</si>
  <si>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</si>
  <si>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</si>
  <si>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</si>
  <si>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</si>
  <si>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</si>
  <si>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</si>
  <si>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</si>
  <si>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</si>
  <si>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</si>
  <si>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</si>
  <si>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</si>
  <si>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</si>
  <si>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</si>
  <si>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</si>
  <si>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</si>
  <si>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</si>
  <si>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</si>
  <si>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</si>
  <si>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</si>
  <si>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</si>
  <si>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</si>
  <si>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</si>
  <si>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</si>
  <si>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</si>
  <si>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</si>
  <si>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</si>
  <si>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</si>
  <si>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</si>
  <si>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</si>
  <si>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</si>
  <si>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</si>
  <si>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</si>
  <si>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</si>
  <si>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</si>
  <si>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</si>
  <si>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</si>
  <si>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</si>
  <si>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</si>
  <si>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</si>
  <si>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</si>
  <si>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</si>
  <si>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</si>
  <si>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</si>
  <si>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</si>
  <si>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</si>
  <si>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</si>
  <si>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</si>
  <si>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</si>
  <si>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</si>
  <si>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</si>
  <si>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</si>
  <si>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</si>
  <si>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</si>
  <si>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</si>
  <si>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</si>
  <si>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</si>
  <si>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</si>
  <si>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</si>
  <si>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</si>
  <si>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</si>
  <si>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</si>
  <si>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</si>
  <si>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</si>
  <si>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</si>
  <si>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</si>
  <si>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</si>
  <si>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</si>
  <si>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</si>
  <si>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</si>
  <si>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</si>
  <si>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</si>
  <si>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</si>
  <si>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</si>
  <si>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</si>
  <si>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</si>
  <si>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</si>
  <si>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</si>
  <si>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</si>
  <si>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</si>
  <si>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</si>
  <si>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</si>
  <si>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</si>
  <si>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</si>
  <si>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</si>
  <si>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</si>
  <si>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</si>
  <si>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</si>
  <si>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</si>
  <si>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</si>
  <si>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</si>
  <si>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</si>
  <si>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</si>
  <si>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</si>
  <si>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</si>
  <si>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</si>
  <si>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</si>
  <si>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</si>
  <si>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</si>
  <si>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</si>
  <si>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</si>
  <si>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</si>
  <si>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</si>
  <si>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</si>
  <si>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</si>
  <si>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</si>
  <si>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</si>
  <si>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</si>
  <si>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</si>
  <si>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</si>
  <si>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</si>
  <si>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</si>
  <si>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</si>
  <si>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</si>
  <si>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</si>
  <si>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</si>
  <si>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</si>
  <si>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</si>
  <si>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</si>
  <si>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</si>
  <si>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</si>
  <si>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</si>
  <si>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</si>
  <si>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</si>
  <si>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</si>
  <si>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</si>
  <si>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</si>
  <si>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</si>
  <si>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</si>
  <si>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</si>
  <si>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</si>
  <si>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</si>
  <si>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</si>
  <si>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</si>
  <si>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</si>
  <si>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</si>
  <si>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</si>
  <si>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</si>
  <si>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</si>
  <si>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</si>
  <si>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</si>
  <si>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</si>
  <si>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</si>
  <si>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</si>
  <si>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</si>
  <si>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</si>
  <si>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</si>
  <si>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</si>
  <si>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</si>
  <si>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</si>
  <si>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</si>
  <si>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</si>
  <si>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</si>
  <si>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</si>
  <si>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</si>
  <si>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</si>
  <si>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</si>
  <si>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</si>
  <si>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</si>
  <si>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</si>
  <si>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</si>
  <si>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</si>
  <si>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</si>
  <si>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</si>
  <si>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</si>
  <si>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</si>
  <si>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</si>
  <si>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</si>
  <si>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</si>
  <si>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</si>
  <si>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</si>
  <si>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</si>
  <si>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</si>
  <si>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</si>
  <si>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</si>
  <si>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</si>
  <si>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</si>
  <si>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</si>
  <si>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</si>
  <si>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</si>
  <si>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</si>
  <si>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</si>
  <si>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</si>
  <si>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</si>
  <si>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</si>
  <si>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</si>
  <si>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</si>
  <si>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</si>
  <si>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</si>
  <si>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</si>
  <si>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</si>
  <si>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</si>
  <si>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</si>
  <si>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</si>
  <si>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</si>
  <si>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</si>
  <si>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</si>
  <si>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</si>
  <si>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</si>
  <si>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</si>
  <si>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</si>
  <si>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</si>
  <si>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</si>
  <si>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</si>
  <si>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</si>
  <si>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</si>
  <si>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</si>
  <si>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</si>
  <si>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</si>
  <si>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</si>
  <si>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</si>
  <si>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</si>
  <si>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</si>
  <si>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</si>
  <si>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</si>
  <si>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</si>
  <si>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</si>
  <si>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</si>
  <si>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</si>
  <si>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</si>
  <si>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</si>
  <si>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</si>
  <si>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</si>
  <si>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</si>
  <si>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</si>
  <si>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</si>
  <si>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</si>
  <si>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</si>
  <si>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</si>
  <si>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</si>
  <si>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</si>
  <si>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</si>
  <si>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</si>
  <si>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</si>
  <si>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</si>
  <si>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</si>
  <si>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</si>
  <si>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</si>
  <si>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</si>
  <si>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</si>
  <si>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</si>
  <si>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</si>
  <si>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</si>
  <si>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</si>
  <si>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</si>
  <si>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</si>
  <si>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</si>
  <si>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</si>
  <si>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</si>
  <si>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</si>
  <si>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</si>
  <si>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</si>
  <si>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</si>
  <si>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</si>
  <si>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</si>
  <si>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</si>
  <si>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</si>
  <si>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</si>
  <si>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</si>
  <si>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</si>
  <si>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</si>
  <si>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</si>
  <si>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</si>
  <si>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</si>
  <si>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</si>
  <si>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</si>
  <si>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</si>
  <si>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</si>
  <si>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</si>
  <si>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</si>
  <si>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</si>
  <si>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</si>
  <si>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</si>
  <si>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</si>
  <si>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</si>
  <si>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</si>
  <si>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</si>
  <si>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</si>
  <si>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</si>
  <si>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</si>
  <si>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</si>
  <si>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</si>
  <si>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</si>
  <si>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</si>
  <si>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</si>
  <si>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</si>
  <si>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</si>
  <si>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</si>
  <si>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</si>
  <si>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</si>
  <si>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</si>
  <si>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</si>
  <si>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</si>
  <si>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</si>
  <si>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</si>
  <si>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</si>
  <si>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</si>
  <si>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</si>
  <si>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</si>
  <si>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</si>
  <si>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</si>
  <si>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</si>
  <si>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</si>
  <si>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</si>
  <si>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</si>
  <si>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</si>
  <si>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</si>
  <si>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</si>
  <si>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</si>
  <si>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</si>
  <si>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</si>
  <si>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</si>
  <si>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</si>
  <si>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</si>
  <si>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</si>
  <si>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</si>
  <si>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</si>
  <si>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</si>
  <si>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</si>
  <si>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</si>
  <si>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</si>
  <si>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</si>
  <si>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</si>
  <si>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</si>
  <si>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</si>
  <si>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</si>
  <si>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</si>
  <si>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</si>
  <si>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</si>
  <si>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</si>
  <si>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</si>
  <si>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</si>
  <si>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</si>
  <si>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</si>
  <si>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</si>
  <si>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</si>
  <si>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</si>
  <si>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</si>
  <si>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</si>
  <si>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</si>
  <si>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</si>
  <si>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</si>
  <si>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</si>
  <si>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</si>
  <si>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</si>
  <si>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</si>
  <si>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</si>
  <si>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</si>
  <si>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</si>
  <si>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</si>
  <si>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</si>
  <si>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</si>
  <si>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</si>
  <si>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</si>
  <si>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</si>
  <si>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</si>
  <si>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</si>
  <si>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</si>
  <si>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</si>
  <si>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</si>
  <si>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</si>
  <si>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</si>
  <si>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</si>
  <si>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</si>
  <si>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</si>
  <si>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</si>
  <si>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</si>
  <si>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</si>
  <si>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</si>
  <si>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</si>
  <si>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</si>
  <si>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</si>
  <si>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</si>
  <si>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</si>
  <si>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</si>
  <si>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</si>
  <si>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</si>
  <si>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</si>
  <si>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</si>
  <si>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</si>
  <si>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</si>
  <si>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</si>
  <si>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</si>
  <si>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</si>
  <si>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</si>
  <si>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</si>
  <si>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</si>
  <si>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</si>
  <si>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</si>
  <si>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</si>
  <si>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</si>
  <si>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</si>
  <si>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</si>
  <si>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</si>
  <si>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</si>
  <si>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</si>
  <si>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</si>
  <si>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</si>
  <si>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</si>
  <si>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</si>
  <si>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</si>
  <si>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</si>
  <si>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</si>
  <si>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</si>
  <si>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</si>
  <si>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</si>
  <si>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</si>
  <si>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</si>
  <si>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</si>
  <si>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</si>
  <si>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</si>
  <si>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</si>
  <si>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</si>
  <si>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</si>
  <si>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</si>
  <si>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</si>
  <si>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</si>
  <si>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</si>
  <si>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</si>
  <si>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</si>
  <si>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</si>
  <si>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</si>
  <si>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</si>
  <si>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</si>
  <si>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</si>
  <si>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</si>
  <si>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</si>
  <si>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</si>
  <si>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</si>
  <si>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</si>
  <si>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</si>
  <si>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</si>
  <si>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</si>
  <si>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</si>
  <si>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</si>
  <si>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</si>
  <si>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</si>
  <si>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</si>
  <si>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</si>
  <si>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</si>
  <si>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</si>
  <si>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</si>
  <si>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</si>
  <si>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</si>
  <si>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</si>
  <si>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</si>
  <si>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</si>
  <si>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</si>
  <si>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</si>
  <si>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</si>
  <si>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</si>
  <si>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</si>
  <si>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</si>
  <si>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</si>
  <si>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</si>
  <si>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</si>
  <si>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</si>
  <si>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</si>
  <si>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</si>
  <si>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</si>
  <si>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</si>
  <si>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</si>
  <si>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</si>
  <si>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</si>
  <si>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</si>
  <si>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</si>
  <si>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</si>
  <si>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</si>
  <si>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</si>
  <si>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</si>
  <si>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</si>
  <si>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</si>
  <si>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</si>
  <si>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</si>
  <si>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</si>
  <si>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</si>
  <si>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</si>
  <si>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</si>
  <si>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</si>
  <si>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</si>
  <si>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</si>
  <si>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</si>
  <si>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</si>
  <si>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</si>
  <si>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</si>
  <si>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</si>
  <si>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</si>
  <si>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</si>
  <si>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</si>
  <si>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</si>
  <si>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</si>
  <si>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</si>
  <si>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</si>
  <si>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</si>
  <si>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</si>
  <si>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</si>
  <si>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</si>
  <si>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</si>
  <si>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</si>
  <si>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</si>
  <si>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</si>
  <si>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</si>
  <si>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</si>
  <si>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</si>
  <si>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</si>
  <si>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</si>
  <si>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</si>
  <si>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</si>
  <si>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</si>
  <si>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</si>
  <si>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</si>
  <si>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</si>
  <si>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</si>
  <si>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</si>
  <si>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</si>
  <si>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</si>
  <si>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</si>
  <si>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</si>
  <si>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</si>
  <si>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</si>
  <si>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</si>
  <si>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</si>
  <si>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</si>
  <si>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</si>
  <si>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</si>
  <si>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</si>
  <si>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</si>
  <si>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</si>
  <si>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</si>
  <si>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</si>
  <si>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</si>
  <si>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</si>
  <si>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</si>
  <si>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</si>
  <si>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</si>
  <si>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</si>
  <si>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</si>
  <si>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</si>
  <si>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</si>
  <si>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</si>
  <si>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</si>
  <si>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</si>
  <si>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</si>
  <si>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</si>
  <si>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</si>
  <si>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</si>
  <si>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</si>
  <si>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</si>
  <si>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</si>
  <si>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</si>
  <si>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</si>
  <si>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</si>
  <si>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</si>
  <si>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</si>
  <si>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</si>
  <si>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</si>
  <si>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</si>
  <si>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</si>
  <si>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</si>
  <si>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</si>
  <si>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</si>
  <si>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</si>
  <si>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</si>
  <si>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</si>
  <si>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</si>
  <si>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</si>
  <si>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</si>
  <si>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</si>
  <si>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</si>
  <si>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</si>
  <si>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</si>
  <si>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</si>
  <si>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</si>
  <si>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</si>
  <si>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</si>
  <si>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</si>
  <si>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</si>
  <si>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</si>
  <si>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</si>
  <si>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</si>
  <si>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</si>
  <si>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</si>
  <si>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</si>
  <si>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</si>
  <si>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</si>
  <si>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</si>
  <si>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</si>
  <si>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</si>
  <si>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</si>
  <si>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</si>
  <si>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</si>
  <si>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</si>
  <si>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</si>
  <si>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</si>
  <si>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</si>
  <si>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</si>
  <si>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</si>
  <si>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</si>
  <si>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</si>
  <si>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</si>
  <si>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</si>
  <si>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</si>
  <si>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</si>
  <si>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</si>
  <si>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</si>
  <si>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</si>
  <si>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</si>
  <si>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</si>
  <si>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</si>
  <si>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</si>
  <si>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</si>
  <si>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</si>
  <si>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</si>
  <si>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</si>
  <si>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</si>
  <si>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</si>
  <si>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</si>
  <si>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</si>
  <si>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</si>
  <si>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</si>
  <si>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</si>
  <si>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</si>
  <si>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</si>
  <si>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</si>
  <si>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</si>
  <si>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</si>
  <si>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</si>
  <si>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</si>
  <si>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</si>
  <si>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</si>
  <si>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</si>
  <si>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</si>
  <si>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</si>
  <si>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</si>
  <si>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</si>
  <si>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</si>
  <si>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</si>
  <si>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</si>
  <si>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</si>
  <si>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</si>
  <si>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</si>
  <si>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</si>
  <si>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</si>
  <si>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</si>
  <si>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</si>
  <si>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</si>
  <si>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</si>
  <si>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</si>
  <si>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</si>
  <si>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</si>
  <si>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</si>
  <si>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</si>
  <si>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</si>
  <si>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</si>
  <si>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</si>
  <si>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</si>
  <si>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</si>
  <si>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</si>
  <si>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</si>
  <si>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</si>
  <si>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</si>
  <si>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</si>
  <si>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</si>
  <si>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</si>
  <si>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</si>
  <si>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</si>
  <si>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</si>
  <si>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</si>
  <si>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</si>
  <si>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</si>
  <si>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</si>
  <si>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</si>
  <si>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</si>
  <si>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</si>
  <si>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</si>
  <si>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</si>
  <si>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</si>
  <si>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</si>
  <si>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</si>
  <si>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</si>
  <si>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</si>
  <si>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</si>
  <si>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</si>
  <si>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</si>
  <si>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</si>
  <si>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</si>
  <si>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</si>
  <si>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</si>
  <si>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</si>
  <si>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</si>
  <si>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</si>
  <si>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</si>
  <si>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</si>
  <si>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</si>
  <si>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</si>
  <si>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</si>
  <si>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</si>
  <si>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</si>
  <si>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</si>
  <si>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</si>
  <si>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</si>
  <si>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</si>
  <si>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</si>
  <si>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</si>
  <si>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</si>
  <si>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</si>
  <si>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</si>
  <si>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</si>
  <si>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</si>
  <si>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</si>
  <si>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</si>
  <si>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</si>
  <si>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</si>
  <si>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</si>
  <si>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</si>
  <si>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</si>
  <si>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</si>
  <si>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</si>
  <si>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</si>
  <si>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</si>
  <si>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</si>
  <si>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</si>
  <si>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</si>
  <si>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</si>
  <si>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</si>
  <si>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</si>
  <si>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</si>
  <si>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</si>
  <si>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</si>
  <si>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</si>
  <si>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</si>
  <si>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</si>
  <si>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</si>
  <si>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</si>
  <si>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</si>
  <si>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</si>
  <si>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</si>
  <si>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</si>
  <si>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</si>
  <si>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</si>
  <si>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</si>
  <si>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</si>
  <si>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</si>
  <si>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</si>
  <si>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</si>
  <si>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</si>
  <si>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</si>
  <si>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</si>
  <si>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</si>
  <si>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</si>
  <si>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</si>
  <si>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</si>
  <si>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</si>
  <si>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</si>
  <si>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</si>
  <si>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</si>
  <si>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</si>
  <si>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</si>
  <si>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</si>
  <si>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</si>
  <si>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</si>
  <si>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</si>
  <si>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</si>
  <si>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</si>
  <si>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</si>
  <si>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</si>
  <si>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</si>
  <si>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</si>
  <si>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</si>
  <si>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</si>
  <si>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</si>
  <si>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</si>
  <si>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</si>
  <si>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</si>
  <si>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</si>
  <si>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</si>
  <si>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</si>
  <si>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</si>
  <si>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</si>
  <si>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</si>
  <si>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</si>
  <si>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</si>
  <si>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</si>
  <si>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</si>
  <si>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</si>
  <si>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</si>
  <si>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</si>
  <si>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</si>
  <si>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</si>
  <si>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</si>
  <si>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</si>
  <si>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</si>
  <si>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</si>
  <si>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</si>
  <si>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</si>
  <si>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</si>
  <si>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</si>
  <si>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</si>
  <si>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</si>
  <si>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</si>
  <si>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</si>
  <si>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</si>
  <si>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</si>
  <si>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</si>
  <si>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</si>
  <si>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</si>
  <si>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</si>
  <si>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</si>
  <si>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</si>
  <si>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</si>
  <si>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</si>
  <si>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</si>
  <si>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</si>
  <si>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</si>
  <si>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</si>
  <si>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</si>
  <si>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</si>
  <si>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</si>
  <si>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</si>
  <si>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</si>
  <si>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</si>
  <si>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</si>
  <si>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</si>
  <si>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</si>
  <si>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</si>
  <si>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</si>
  <si>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</si>
  <si>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</si>
  <si>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</si>
  <si>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</si>
  <si>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</si>
  <si>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</si>
  <si>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</si>
  <si>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</si>
  <si>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</si>
  <si>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</si>
  <si>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</si>
  <si>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</si>
  <si>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</si>
  <si>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</si>
  <si>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</si>
  <si>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</si>
  <si>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</si>
  <si>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</si>
  <si>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</si>
  <si>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</si>
  <si>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</si>
  <si>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</si>
  <si>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</si>
  <si>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</si>
  <si>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</si>
  <si>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</si>
  <si>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</si>
  <si>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</si>
  <si>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</si>
  <si>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</si>
  <si>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</si>
  <si>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</si>
  <si>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</si>
  <si>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</si>
  <si>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</si>
  <si>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</si>
  <si>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</si>
  <si>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</si>
  <si>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</si>
  <si>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</si>
  <si>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</si>
  <si>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</si>
  <si>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</si>
  <si>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</si>
  <si>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</si>
  <si>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</si>
  <si>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</si>
  <si>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</si>
  <si>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</si>
  <si>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</si>
  <si>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</si>
  <si>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</si>
  <si>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</si>
  <si>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</si>
  <si>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</si>
  <si>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</si>
  <si>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</si>
  <si>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</si>
  <si>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</si>
  <si>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</si>
  <si>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</si>
  <si>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</si>
  <si>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</si>
  <si>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</si>
  <si>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</si>
  <si>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</si>
  <si>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</si>
  <si>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</si>
  <si>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</si>
  <si>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</si>
  <si>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</si>
  <si>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</si>
  <si>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</si>
  <si>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</si>
  <si>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</si>
  <si>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</si>
  <si>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</si>
  <si>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</si>
  <si>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</si>
  <si>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</si>
  <si>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</si>
  <si>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</si>
  <si>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</si>
  <si>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</si>
  <si>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</si>
  <si>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</si>
  <si>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</si>
  <si>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</si>
  <si>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</si>
  <si>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</si>
  <si>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</si>
  <si>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</si>
  <si>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</si>
  <si>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</si>
  <si>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</si>
  <si>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</si>
  <si>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</si>
  <si>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</si>
  <si>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</si>
  <si>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</si>
  <si>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</si>
  <si>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</si>
  <si>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</si>
  <si>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</si>
  <si>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</si>
  <si>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</si>
  <si>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</si>
  <si>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</si>
  <si>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</si>
  <si>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</si>
  <si>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</si>
  <si>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</si>
  <si>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</si>
  <si>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</si>
  <si>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</si>
  <si>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</si>
  <si>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</si>
  <si>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</si>
  <si>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</si>
  <si>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</si>
  <si>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</si>
  <si>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</si>
  <si>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</si>
  <si>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</si>
  <si>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</si>
  <si>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</si>
  <si>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</si>
  <si>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</si>
  <si>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</si>
  <si>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</si>
  <si>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</si>
  <si>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</si>
  <si>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</si>
  <si>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</si>
  <si>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</si>
  <si>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</si>
  <si>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</si>
  <si>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</si>
  <si>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</si>
  <si>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</si>
  <si>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</si>
  <si>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</si>
  <si>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</si>
  <si>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</si>
  <si>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</si>
  <si>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</si>
  <si>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</si>
  <si>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</si>
  <si>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</si>
  <si>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</si>
  <si>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</si>
  <si>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</si>
  <si>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</si>
  <si>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</si>
  <si>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</si>
  <si>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</si>
  <si>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</si>
  <si>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</si>
  <si>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</si>
  <si>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</si>
  <si>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</si>
  <si>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</si>
  <si>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</si>
  <si>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</si>
  <si>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</si>
  <si>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</si>
  <si>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</si>
  <si>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</si>
  <si>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</si>
  <si>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</si>
  <si>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</si>
  <si>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</si>
  <si>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</si>
  <si>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</si>
  <si>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</si>
  <si>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</si>
  <si>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</si>
  <si>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</si>
  <si>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</si>
  <si>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</si>
  <si>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</si>
  <si>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</si>
  <si>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</si>
  <si>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</si>
  <si>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</si>
  <si>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</si>
  <si>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</si>
  <si>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</si>
  <si>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</si>
  <si>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</si>
  <si>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</si>
  <si>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</si>
  <si>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</si>
  <si>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</si>
  <si>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</si>
  <si>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</si>
  <si>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</si>
  <si>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</si>
  <si>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</si>
  <si>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</si>
  <si>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</si>
  <si>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</si>
  <si>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</si>
  <si>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</si>
  <si>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</si>
  <si>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</si>
  <si>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</si>
  <si>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</si>
  <si>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</si>
  <si>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</si>
  <si>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</si>
  <si>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</si>
  <si>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</si>
  <si>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</si>
  <si>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</si>
  <si>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</si>
  <si>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</si>
  <si>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</si>
  <si>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</si>
  <si>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</si>
  <si>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</si>
  <si>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</si>
  <si>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</si>
  <si>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</si>
  <si>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</si>
  <si>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</si>
  <si>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</si>
  <si>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</si>
  <si>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</si>
  <si>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</si>
  <si>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</si>
  <si>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</si>
  <si>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</si>
  <si>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</si>
  <si>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</si>
  <si>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</si>
  <si>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</si>
  <si>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</si>
  <si>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</si>
  <si>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</si>
  <si>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</si>
  <si>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</si>
  <si>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</si>
  <si>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</si>
  <si>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</si>
  <si>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</si>
  <si>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</si>
  <si>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</si>
  <si>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</si>
  <si>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</si>
  <si>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</si>
  <si>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</si>
  <si>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</si>
  <si>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</si>
  <si>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</si>
  <si>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</si>
  <si>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</si>
  <si>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</si>
  <si>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</si>
  <si>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</si>
  <si>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</si>
  <si>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</si>
  <si>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</si>
  <si>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</si>
  <si>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</si>
  <si>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</si>
  <si>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</si>
  <si>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</si>
  <si>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</si>
  <si>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</si>
  <si>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</si>
  <si>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</si>
  <si>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</si>
  <si>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</si>
  <si>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</si>
  <si>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</si>
  <si>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</si>
  <si>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</si>
  <si>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</si>
  <si>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</si>
  <si>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</si>
  <si>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</si>
  <si>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</si>
  <si>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</si>
  <si>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</si>
  <si>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</si>
  <si>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</si>
  <si>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</si>
  <si>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</si>
  <si>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</si>
  <si>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</si>
  <si>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</si>
  <si>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</si>
  <si>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</si>
  <si>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</si>
  <si>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</si>
  <si>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</si>
  <si>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</si>
  <si>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</si>
  <si>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</si>
  <si>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</si>
  <si>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</si>
  <si>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</si>
  <si>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</si>
  <si>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</si>
  <si>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</si>
  <si>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</si>
  <si>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</si>
  <si>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</si>
  <si>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</si>
  <si>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</si>
  <si>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</si>
  <si>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</si>
  <si>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</si>
  <si>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</si>
  <si>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</si>
  <si>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</si>
  <si>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</si>
  <si>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</si>
  <si>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</si>
  <si>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</si>
  <si>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</si>
  <si>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</si>
  <si>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</si>
  <si>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</si>
  <si>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</si>
  <si>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</si>
  <si>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</si>
  <si>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</si>
  <si>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</si>
  <si>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</si>
  <si>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</si>
  <si>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</si>
  <si>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</si>
  <si>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</si>
  <si>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</si>
  <si>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</si>
  <si>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</si>
  <si>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</si>
  <si>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</si>
  <si>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</si>
  <si>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</si>
  <si>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</si>
  <si>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</si>
  <si>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</si>
  <si>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</si>
  <si>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</si>
  <si>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</si>
  <si>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</si>
  <si>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</si>
  <si>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</si>
  <si>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</si>
  <si>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</si>
  <si>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</si>
  <si>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</si>
  <si>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</si>
  <si>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</si>
  <si>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</si>
  <si>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</si>
  <si>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</si>
  <si>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</si>
  <si>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</si>
  <si>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</si>
  <si>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</si>
  <si>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</si>
  <si>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</si>
  <si>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</si>
  <si>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</si>
  <si>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</si>
  <si>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</si>
  <si>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</si>
  <si>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</si>
  <si>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</si>
  <si>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</si>
  <si>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</si>
  <si>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</si>
  <si>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</si>
  <si>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</si>
  <si>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</si>
  <si>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</si>
  <si>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</si>
  <si>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</si>
  <si>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</si>
  <si>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</si>
  <si>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</si>
  <si>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</si>
  <si>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</si>
  <si>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</si>
  <si>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</si>
  <si>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</si>
  <si>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</si>
  <si>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</si>
  <si>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</si>
  <si>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</si>
  <si>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</si>
  <si>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</si>
  <si>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</si>
  <si>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</si>
  <si>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</si>
  <si>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</si>
  <si>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</si>
  <si>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</si>
  <si>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</si>
  <si>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</si>
  <si>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</si>
  <si>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</si>
  <si>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</si>
  <si>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</si>
  <si>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</si>
  <si>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</si>
  <si>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</si>
  <si>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</si>
  <si>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</si>
  <si>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</si>
  <si>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</si>
  <si>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</si>
  <si>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</si>
  <si>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</si>
  <si>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</si>
  <si>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</si>
  <si>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</si>
  <si>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</si>
  <si>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</si>
  <si>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</si>
  <si>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</si>
  <si>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</si>
  <si>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</si>
  <si>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</si>
  <si>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</si>
  <si>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</si>
  <si>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</si>
  <si>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</si>
  <si>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</si>
  <si>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</si>
  <si>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</si>
  <si>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</si>
  <si>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</si>
  <si>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</si>
  <si>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</si>
  <si>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</si>
  <si>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</si>
  <si>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</si>
  <si>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</si>
  <si>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</si>
  <si>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</si>
  <si>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</si>
  <si>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</si>
  <si>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</si>
  <si>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</si>
  <si>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</si>
  <si>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</si>
  <si>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</si>
  <si>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</si>
  <si>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</si>
  <si>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</si>
  <si>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</si>
  <si>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</si>
  <si>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</si>
  <si>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</si>
  <si>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</si>
  <si>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</si>
  <si>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</si>
  <si>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</si>
  <si>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</si>
  <si>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</si>
  <si>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</si>
  <si>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</si>
  <si>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</si>
  <si>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</si>
  <si>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</si>
  <si>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</si>
  <si>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</si>
  <si>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</si>
  <si>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</si>
  <si>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</si>
  <si>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</si>
  <si>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</si>
  <si>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</si>
  <si>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</si>
  <si>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</si>
  <si>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</si>
  <si>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</si>
  <si>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</si>
  <si>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</si>
  <si>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</si>
  <si>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</si>
  <si>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</si>
  <si>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</si>
  <si>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</si>
  <si>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</si>
  <si>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</si>
  <si>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</si>
  <si>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</si>
  <si>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</si>
  <si>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</si>
  <si>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</si>
  <si>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</si>
  <si>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</si>
  <si>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</si>
  <si>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</si>
  <si>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</si>
  <si>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</si>
  <si>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</si>
  <si>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</si>
  <si>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</si>
  <si>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</si>
  <si>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</si>
  <si>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</si>
  <si>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</si>
  <si>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</si>
  <si>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</si>
  <si>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</si>
  <si>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</si>
  <si>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</si>
  <si>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</si>
  <si>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</si>
  <si>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</si>
  <si>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</si>
  <si>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</si>
  <si>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</si>
  <si>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</si>
  <si>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</si>
  <si>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</si>
  <si>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</si>
  <si>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</si>
  <si>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</si>
  <si>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</si>
  <si>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</si>
  <si>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</si>
  <si>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</si>
  <si>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</si>
  <si>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</si>
  <si>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</si>
  <si>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</si>
  <si>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</si>
  <si>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</si>
  <si>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</si>
  <si>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</si>
  <si>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</si>
  <si>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</si>
  <si>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</si>
  <si>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</si>
  <si>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</si>
  <si>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</si>
  <si>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</si>
  <si>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</si>
  <si>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</si>
  <si>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</si>
  <si>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</si>
  <si>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</si>
  <si>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</si>
  <si>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</si>
  <si>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</si>
  <si>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</si>
  <si>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</si>
  <si>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</si>
  <si>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</si>
  <si>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</si>
  <si>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</si>
  <si>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</si>
  <si>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</si>
  <si>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</si>
  <si>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</si>
  <si>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</si>
  <si>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</si>
  <si>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</si>
  <si>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</si>
  <si>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</si>
  <si>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</si>
  <si>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</si>
  <si>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</si>
  <si>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</si>
  <si>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</si>
  <si>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</si>
  <si>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</si>
  <si>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</si>
  <si>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</si>
  <si>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</si>
  <si>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</si>
  <si>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</si>
  <si>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</si>
  <si>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</si>
  <si>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</si>
  <si>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</si>
  <si>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</si>
  <si>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</si>
  <si>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</si>
  <si>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</si>
  <si>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</si>
  <si>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</si>
  <si>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</si>
  <si>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</si>
  <si>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</si>
  <si>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</si>
  <si>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</si>
  <si>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</si>
  <si>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</si>
  <si>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</si>
  <si>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</si>
  <si>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</si>
  <si>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</si>
  <si>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</si>
  <si>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</si>
  <si>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</si>
  <si>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</si>
  <si>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</si>
  <si>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</si>
  <si>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</si>
  <si>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</si>
  <si>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</si>
  <si>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</si>
  <si>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</si>
  <si>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</si>
  <si>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</si>
  <si>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</si>
  <si>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</si>
  <si>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</si>
  <si>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</si>
  <si>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</si>
  <si>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</si>
  <si>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</si>
  <si>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</si>
  <si>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</si>
  <si>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</si>
  <si>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</si>
  <si>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</si>
  <si>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</si>
  <si>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</si>
  <si>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</si>
  <si>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</si>
  <si>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</si>
  <si>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</si>
  <si>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</si>
  <si>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</si>
  <si>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</si>
  <si>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</si>
  <si>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</si>
  <si>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</si>
  <si>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</si>
  <si>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</si>
  <si>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</si>
  <si>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</si>
  <si>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</si>
  <si>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</si>
  <si>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</si>
  <si>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</si>
  <si>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</si>
  <si>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</si>
  <si>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</si>
  <si>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</si>
  <si>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</si>
  <si>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</si>
  <si>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</si>
  <si>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</si>
  <si>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</si>
  <si>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</si>
  <si>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</si>
  <si>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</si>
  <si>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</si>
  <si>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</si>
  <si>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</si>
  <si>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</si>
  <si>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</si>
  <si>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</si>
  <si>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</si>
  <si>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</si>
  <si>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</si>
  <si>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</si>
  <si>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</si>
  <si>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</si>
  <si>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</si>
  <si>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</si>
  <si>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</si>
  <si>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</si>
  <si>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</si>
  <si>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</si>
  <si>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</si>
  <si>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</si>
  <si>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</si>
  <si>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</si>
  <si>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</si>
  <si>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</si>
  <si>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</si>
  <si>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</si>
  <si>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</si>
  <si>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</si>
  <si>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</si>
  <si>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</si>
  <si>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</si>
  <si>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</si>
  <si>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</si>
  <si>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</si>
  <si>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</si>
  <si>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</si>
  <si>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</si>
  <si>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</si>
  <si>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</si>
  <si>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</si>
  <si>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</si>
  <si>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</si>
  <si>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</si>
  <si>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</si>
  <si>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</si>
  <si>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</si>
  <si>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</si>
  <si>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</si>
  <si>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</si>
  <si>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</si>
  <si>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</si>
  <si>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</si>
  <si>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</si>
  <si>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</si>
  <si>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</si>
  <si>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</si>
  <si>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</si>
  <si>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</si>
  <si>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</si>
  <si>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</si>
  <si>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</si>
  <si>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</si>
  <si>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</si>
  <si>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</si>
  <si>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</si>
  <si>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</si>
  <si>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</si>
  <si>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</si>
  <si>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</si>
  <si>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</si>
  <si>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</si>
  <si>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</si>
  <si>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</si>
  <si>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</si>
  <si>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</si>
  <si>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</si>
  <si>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</si>
  <si>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</si>
  <si>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</si>
  <si>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</si>
  <si>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</si>
  <si>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</si>
  <si>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</si>
  <si>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</si>
  <si>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</si>
  <si>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</si>
  <si>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</si>
  <si>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</si>
  <si>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</si>
  <si>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</si>
  <si>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</si>
  <si>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</si>
  <si>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</si>
  <si>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</si>
  <si>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</si>
  <si>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</si>
  <si>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</si>
  <si>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</si>
  <si>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</si>
  <si>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</si>
  <si>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</si>
  <si>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</si>
  <si>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</si>
  <si>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</si>
  <si>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</si>
  <si>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</si>
  <si>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</si>
  <si>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</si>
  <si>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</si>
  <si>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</si>
  <si>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</si>
  <si>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</si>
  <si>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</si>
  <si>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</si>
  <si>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</si>
  <si>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</si>
  <si>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</si>
  <si>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</si>
  <si>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</si>
  <si>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</si>
  <si>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</si>
  <si>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</si>
  <si>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</si>
  <si>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</si>
  <si>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</si>
  <si>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</si>
  <si>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</si>
  <si>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</si>
  <si>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</si>
  <si>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</si>
  <si>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</si>
  <si>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</si>
  <si>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</si>
  <si>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</si>
  <si>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</si>
  <si>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</si>
  <si>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</si>
  <si>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</si>
  <si>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</si>
  <si>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</si>
  <si>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</si>
  <si>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</si>
  <si>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</si>
  <si>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</si>
  <si>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</si>
  <si>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</si>
  <si>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</si>
  <si>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</si>
  <si>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</si>
  <si>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</si>
  <si>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</si>
  <si>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</si>
  <si>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</si>
  <si>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</si>
  <si>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</si>
  <si>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</si>
  <si>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</si>
  <si>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</si>
  <si>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</si>
  <si>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</si>
  <si>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</si>
  <si>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</si>
  <si>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</si>
  <si>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</si>
  <si>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</si>
  <si>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</si>
  <si>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</si>
  <si>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</si>
  <si>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</si>
  <si>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</si>
  <si>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</si>
  <si>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</si>
  <si>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</si>
  <si>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</si>
  <si>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</si>
  <si>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</si>
  <si>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</si>
  <si>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</si>
  <si>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</si>
  <si>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</si>
  <si>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</si>
  <si>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</si>
  <si>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</si>
  <si>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</si>
  <si>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</si>
  <si>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</si>
  <si>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</si>
  <si>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</si>
  <si>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</si>
  <si>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</si>
  <si>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</si>
  <si>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</si>
  <si>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</si>
  <si>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</si>
  <si>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</si>
  <si>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</si>
  <si>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</si>
  <si>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</si>
  <si>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</si>
  <si>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</si>
  <si>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</si>
  <si>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</si>
  <si>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</si>
  <si>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</si>
  <si>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</si>
  <si>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</si>
  <si>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</si>
  <si>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</si>
  <si>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</si>
  <si>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</si>
  <si>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</si>
  <si>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</si>
  <si>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</si>
  <si>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</si>
  <si>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</si>
  <si>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</si>
  <si>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</si>
  <si>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</si>
  <si>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</si>
  <si>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</si>
  <si>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</si>
  <si>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</si>
  <si>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</si>
  <si>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</si>
  <si>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</si>
  <si>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</si>
  <si>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</si>
  <si>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</si>
  <si>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</si>
  <si>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</si>
  <si>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</si>
  <si>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</si>
  <si>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</si>
  <si>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</si>
  <si>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</si>
  <si>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</si>
  <si>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</si>
  <si>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</si>
  <si>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</si>
  <si>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</si>
  <si>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</si>
  <si>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</si>
  <si>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</si>
  <si>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</si>
  <si>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</si>
  <si>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</si>
  <si>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</si>
  <si>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</si>
  <si>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</si>
  <si>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</si>
  <si>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</si>
  <si>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</si>
  <si>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</si>
  <si>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</si>
  <si>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</si>
  <si>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</si>
  <si>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</si>
  <si>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</si>
  <si>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</si>
  <si>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</si>
  <si>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</si>
  <si>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</si>
  <si>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</si>
  <si>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</si>
  <si>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</si>
  <si>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</si>
  <si>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</si>
  <si>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</si>
  <si>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</si>
  <si>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</si>
  <si>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</si>
  <si>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</si>
  <si>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</si>
  <si>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</si>
  <si>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</si>
  <si>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</si>
  <si>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</si>
  <si>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</si>
  <si>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</si>
  <si>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</si>
  <si>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</si>
  <si>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</si>
  <si>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</si>
  <si>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</si>
  <si>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</si>
  <si>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</si>
  <si>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</si>
  <si>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</si>
  <si>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</si>
  <si>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</si>
  <si>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</si>
  <si>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</si>
  <si>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</si>
  <si>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</si>
  <si>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</si>
  <si>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</si>
  <si>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</si>
  <si>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</si>
  <si>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</si>
  <si>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</si>
  <si>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</si>
  <si>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</si>
  <si>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</si>
  <si>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</si>
  <si>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</si>
  <si>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</si>
  <si>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</si>
  <si>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</si>
  <si>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</si>
  <si>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</si>
  <si>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</si>
  <si>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</si>
  <si>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</si>
  <si>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</si>
  <si>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</si>
  <si>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</si>
  <si>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</si>
  <si>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</si>
  <si>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</si>
  <si>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</si>
  <si>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</si>
  <si>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</si>
  <si>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</si>
  <si>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</si>
  <si>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</si>
  <si>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</si>
  <si>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</si>
  <si>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</si>
  <si>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</si>
  <si>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</si>
  <si>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</si>
  <si>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</si>
  <si>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</si>
  <si>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</si>
  <si>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</si>
  <si>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</si>
  <si>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</si>
  <si>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</si>
  <si>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</si>
  <si>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</si>
  <si>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</si>
  <si>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</si>
  <si>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</si>
  <si>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</si>
  <si>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</si>
  <si>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</si>
  <si>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</si>
  <si>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</si>
  <si>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</si>
  <si>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</si>
  <si>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</si>
  <si>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</si>
  <si>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</si>
  <si>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</si>
  <si>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</si>
  <si>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</si>
  <si>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</si>
  <si>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</si>
  <si>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</si>
  <si>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</si>
  <si>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</si>
  <si>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</si>
  <si>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</si>
  <si>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</si>
  <si>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</si>
  <si>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</si>
  <si>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</si>
  <si>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</si>
  <si>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</si>
  <si>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</si>
  <si>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</si>
  <si>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</si>
  <si>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</si>
  <si>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</si>
  <si>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</si>
  <si>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</si>
  <si>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</si>
  <si>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</si>
  <si>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</si>
  <si>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</si>
  <si>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</si>
  <si>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</si>
  <si>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</si>
  <si>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</si>
  <si>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</si>
  <si>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</si>
  <si>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</si>
  <si>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</si>
  <si>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</si>
  <si>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</si>
  <si>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</si>
  <si>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</si>
  <si>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</si>
  <si>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</si>
  <si>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</si>
  <si>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</si>
  <si>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</si>
  <si>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</si>
  <si>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</si>
  <si>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</si>
  <si>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</si>
  <si>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</si>
  <si>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</si>
  <si>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</si>
  <si>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</si>
  <si>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</si>
  <si>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</si>
  <si>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</si>
  <si>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</si>
  <si>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</si>
  <si>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</si>
  <si>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</si>
  <si>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</si>
  <si>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</si>
  <si>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</si>
  <si>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</si>
  <si>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</si>
  <si>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</si>
  <si>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</si>
  <si>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</si>
  <si>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</si>
  <si>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</si>
  <si>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</si>
  <si>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</si>
  <si>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</si>
  <si>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</si>
  <si>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</si>
  <si>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</si>
  <si>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</si>
  <si>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</si>
  <si>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</si>
  <si>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</si>
  <si>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</si>
  <si>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</si>
  <si>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</si>
  <si>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</si>
  <si>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</si>
  <si>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</si>
  <si>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</si>
  <si>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</si>
  <si>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</si>
  <si>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</si>
  <si>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</si>
  <si>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</si>
  <si>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</si>
  <si>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</si>
  <si>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</si>
  <si>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</si>
  <si>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</si>
  <si>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</si>
  <si>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</si>
  <si>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</si>
  <si>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</si>
  <si>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</si>
  <si>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</si>
  <si>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</si>
  <si>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</si>
  <si>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</si>
  <si>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</si>
  <si>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</si>
  <si>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</si>
  <si>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</si>
  <si>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</si>
  <si>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</si>
  <si>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</si>
  <si>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</si>
  <si>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</si>
  <si>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</si>
  <si>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</si>
  <si>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</si>
  <si>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</si>
  <si>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</si>
  <si>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</si>
  <si>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</si>
  <si>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</si>
  <si>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</si>
  <si>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</si>
  <si>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</si>
  <si>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</si>
  <si>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</si>
  <si>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</si>
  <si>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</si>
  <si>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</si>
  <si>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</si>
  <si>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</si>
  <si>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</si>
  <si>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</si>
  <si>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</si>
  <si>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</si>
  <si>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</si>
  <si>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</si>
  <si>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</si>
  <si>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</si>
  <si>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</si>
  <si>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</si>
  <si>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</si>
  <si>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</si>
  <si>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</si>
  <si>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</si>
  <si>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</si>
  <si>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</si>
  <si>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</si>
  <si>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</si>
  <si>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</si>
  <si>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</si>
  <si>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</si>
  <si>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</si>
  <si>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</si>
  <si>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</si>
  <si>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</si>
  <si>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</si>
  <si>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</si>
  <si>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</si>
  <si>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</si>
  <si>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</si>
  <si>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</si>
  <si>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</si>
  <si>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</si>
  <si>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</si>
  <si>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</si>
  <si>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</si>
  <si>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</si>
  <si>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</si>
  <si>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</si>
  <si>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</si>
  <si>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</si>
  <si>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</si>
  <si>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</si>
  <si>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</si>
  <si>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</si>
  <si>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</si>
  <si>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</si>
  <si>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</si>
  <si>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</si>
  <si>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</si>
  <si>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</si>
  <si>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</si>
  <si>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</si>
  <si>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</si>
  <si>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</si>
  <si>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</si>
  <si>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</si>
  <si>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</si>
  <si>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</si>
  <si>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</si>
  <si>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</si>
  <si>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</si>
  <si>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</si>
  <si>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</si>
  <si>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</si>
  <si>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</si>
  <si>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</si>
  <si>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</si>
  <si>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</si>
  <si>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</si>
  <si>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</si>
  <si>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</si>
  <si>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</si>
  <si>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</si>
  <si>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</si>
  <si>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</si>
  <si>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</si>
  <si>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</si>
  <si>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</si>
  <si>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</si>
  <si>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</si>
  <si>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</si>
  <si>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</si>
  <si>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</si>
  <si>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</si>
  <si>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</si>
  <si>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</si>
  <si>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</si>
  <si>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</si>
  <si>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</si>
  <si>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</si>
  <si>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</si>
  <si>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</si>
  <si>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</si>
  <si>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</si>
  <si>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</si>
  <si>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</si>
  <si>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</si>
  <si>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</si>
  <si>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</si>
  <si>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</si>
  <si>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</si>
  <si>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</si>
  <si>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</si>
  <si>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</si>
  <si>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</si>
  <si>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</si>
  <si>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</si>
  <si>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</si>
  <si>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</si>
  <si>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</si>
  <si>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</si>
  <si>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</si>
  <si>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</si>
  <si>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</si>
  <si>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</si>
  <si>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</si>
  <si>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</si>
  <si>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</si>
  <si>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</si>
  <si>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</si>
  <si>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</si>
  <si>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</si>
  <si>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</si>
  <si>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</si>
  <si>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</si>
  <si>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</si>
  <si>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</si>
  <si>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</si>
  <si>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</si>
  <si>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</si>
  <si>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</si>
  <si>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</si>
  <si>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</si>
  <si>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</si>
  <si>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</si>
  <si>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</si>
  <si>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</si>
  <si>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</si>
  <si>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</si>
  <si>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</si>
  <si>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</si>
  <si>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</si>
  <si>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</si>
  <si>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</si>
  <si>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</si>
  <si>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</si>
  <si>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</si>
  <si>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</si>
  <si>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</si>
  <si>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</si>
  <si>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</si>
  <si>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</si>
  <si>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</si>
  <si>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</si>
  <si>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</si>
  <si>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</si>
  <si>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</si>
  <si>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</si>
  <si>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</si>
  <si>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</si>
  <si>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</si>
  <si>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</si>
  <si>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</si>
  <si>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</si>
  <si>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</si>
  <si>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</si>
  <si>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</si>
  <si>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</si>
  <si>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</si>
  <si>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</si>
  <si>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</si>
  <si>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</si>
  <si>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</si>
  <si>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</si>
  <si>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</si>
  <si>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</si>
  <si>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</si>
  <si>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</si>
  <si>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</si>
  <si>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</si>
  <si>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</si>
  <si>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</si>
  <si>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</si>
  <si>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</si>
  <si>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</si>
  <si>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</si>
  <si>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</si>
  <si>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</si>
  <si>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</si>
  <si>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</si>
  <si>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</si>
  <si>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</si>
  <si>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</si>
  <si>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</si>
  <si>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</si>
  <si>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</si>
  <si>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</si>
  <si>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</si>
  <si>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</si>
  <si>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</si>
  <si>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</si>
  <si>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</si>
  <si>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</si>
  <si>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</si>
  <si>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</si>
  <si>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</si>
  <si>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</si>
  <si>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</si>
  <si>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</si>
  <si>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</si>
  <si>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</si>
  <si>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</si>
  <si>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</si>
  <si>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</si>
  <si>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</si>
  <si>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</si>
  <si>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</si>
  <si>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</si>
  <si>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</si>
  <si>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</si>
  <si>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</si>
  <si>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</si>
  <si>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</si>
  <si>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</si>
  <si>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</si>
  <si>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</si>
  <si>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</si>
  <si>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</si>
  <si>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</si>
  <si>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</si>
  <si>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</si>
  <si>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</si>
  <si>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</si>
  <si>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</si>
  <si>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</si>
  <si>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</si>
  <si>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</si>
  <si>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</si>
  <si>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</si>
  <si>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</si>
  <si>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</si>
  <si>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</si>
  <si>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</si>
  <si>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</si>
  <si>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</si>
  <si>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</si>
  <si>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</si>
  <si>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</si>
  <si>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</si>
  <si>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</si>
  <si>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</si>
  <si>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</si>
  <si>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</si>
  <si>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</si>
  <si>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</si>
  <si>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</si>
  <si>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</si>
  <si>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</si>
  <si>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</si>
  <si>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</si>
  <si>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</si>
  <si>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</si>
  <si>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</si>
  <si>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</si>
  <si>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</si>
  <si>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</si>
  <si>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</si>
  <si>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</si>
  <si>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</si>
  <si>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</si>
  <si>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</si>
  <si>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</si>
  <si>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</si>
  <si>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</si>
  <si>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</si>
  <si>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</si>
  <si>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</si>
  <si>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</si>
  <si>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</si>
  <si>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</si>
  <si>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</si>
  <si>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</si>
  <si>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</si>
  <si>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</si>
  <si>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</si>
  <si>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</si>
  <si>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</si>
  <si>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</si>
  <si>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</si>
  <si>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</si>
  <si>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</si>
  <si>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</si>
  <si>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</si>
  <si>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</si>
  <si>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</si>
  <si>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</si>
  <si>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</si>
  <si>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</si>
  <si>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</si>
  <si>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</si>
  <si>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</si>
  <si>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</si>
  <si>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</si>
  <si>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</si>
  <si>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</si>
  <si>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</si>
  <si>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</si>
  <si>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</si>
  <si>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</si>
  <si>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</si>
  <si>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</si>
  <si>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</si>
  <si>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</si>
  <si>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</si>
  <si>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</si>
  <si>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</si>
  <si>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</si>
  <si>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</si>
  <si>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</si>
  <si>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</si>
  <si>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</si>
  <si>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</si>
  <si>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</si>
  <si>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</si>
  <si>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</si>
  <si>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</si>
  <si>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</si>
  <si>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</si>
  <si>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</si>
  <si>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</si>
  <si>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</si>
  <si>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</si>
  <si>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</si>
  <si>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</si>
  <si>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</si>
  <si>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</si>
  <si>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</si>
  <si>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</si>
  <si>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</si>
  <si>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</si>
  <si>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</si>
  <si>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</si>
  <si>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</si>
  <si>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</si>
  <si>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</si>
  <si>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</si>
  <si>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</si>
  <si>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</si>
  <si>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</si>
  <si>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</si>
  <si>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</si>
  <si>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</si>
  <si>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</si>
  <si>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</si>
  <si>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</si>
  <si>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</si>
  <si>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</si>
  <si>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</si>
  <si>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</si>
  <si>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</si>
  <si>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</si>
  <si>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</si>
  <si>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</si>
  <si>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</si>
  <si>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</si>
  <si>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</si>
  <si>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</si>
  <si>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</si>
  <si>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</si>
  <si>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</si>
  <si>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</si>
  <si>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</si>
  <si>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</si>
  <si>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</si>
  <si>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</si>
  <si>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</si>
  <si>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</si>
  <si>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</si>
  <si>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</si>
  <si>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</si>
  <si>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</si>
  <si>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</si>
  <si>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</si>
  <si>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</si>
  <si>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</si>
  <si>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</si>
  <si>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</si>
  <si>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</si>
  <si>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</si>
  <si>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</si>
  <si>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</si>
  <si>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</si>
  <si>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</si>
  <si>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</si>
  <si>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</si>
  <si>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</si>
  <si>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</si>
  <si>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</si>
  <si>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</si>
  <si>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</si>
  <si>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</si>
  <si>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</si>
  <si>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</si>
  <si>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</si>
  <si>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</si>
  <si>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</si>
  <si>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</si>
  <si>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</si>
  <si>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</si>
  <si>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</si>
  <si>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</si>
  <si>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</si>
  <si>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</si>
  <si>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</si>
  <si>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</si>
  <si>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</si>
  <si>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</si>
  <si>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</si>
  <si>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</si>
  <si>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</si>
  <si>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</si>
  <si>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</si>
  <si>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</si>
  <si>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</si>
  <si>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</si>
  <si>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</si>
  <si>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</si>
  <si>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</si>
  <si>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</si>
  <si>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</si>
  <si>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</si>
  <si>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</si>
  <si>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</si>
  <si>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</si>
  <si>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</si>
  <si>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</si>
  <si>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</si>
  <si>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</si>
  <si>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</si>
  <si>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</si>
  <si>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</si>
  <si>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</si>
  <si>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</si>
  <si>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</si>
  <si>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</si>
  <si>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</si>
  <si>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</si>
  <si>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</si>
  <si>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</si>
  <si>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</si>
  <si>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</si>
  <si>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</si>
  <si>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</si>
  <si>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</si>
  <si>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</si>
  <si>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</si>
  <si>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</si>
  <si>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</si>
  <si>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</si>
  <si>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</si>
  <si>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</si>
  <si>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</si>
  <si>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</si>
  <si>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</si>
  <si>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</si>
  <si>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</si>
  <si>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</si>
  <si>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</si>
  <si>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</si>
  <si>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</si>
  <si>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</si>
  <si>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</si>
  <si>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</si>
  <si>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</si>
  <si>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</si>
  <si>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</si>
  <si>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</si>
  <si>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</si>
  <si>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</si>
  <si>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</si>
  <si>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</si>
  <si>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</si>
  <si>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</si>
  <si>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</si>
  <si>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</si>
  <si>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</si>
  <si>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</si>
  <si>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</si>
  <si>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</si>
  <si>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</si>
  <si>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</si>
  <si>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</si>
  <si>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</si>
  <si>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</si>
  <si>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</si>
  <si>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</si>
  <si>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</si>
  <si>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</si>
  <si>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</si>
  <si>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</si>
  <si>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</si>
  <si>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</si>
  <si>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</si>
  <si>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</si>
  <si>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</si>
  <si>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</si>
  <si>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</si>
  <si>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</si>
  <si>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</si>
  <si>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</si>
  <si>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</si>
  <si>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</si>
  <si>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</si>
  <si>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</si>
  <si>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</si>
  <si>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</si>
  <si>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</si>
  <si>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</si>
  <si>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</si>
  <si>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</si>
  <si>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</si>
  <si>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</si>
  <si>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</si>
  <si>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</si>
  <si>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</si>
  <si>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</si>
  <si>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</si>
  <si>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</si>
  <si>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</si>
  <si>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</si>
  <si>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</si>
  <si>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</si>
  <si>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</si>
  <si>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</si>
  <si>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</si>
  <si>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</si>
  <si>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</si>
  <si>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</si>
  <si>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</si>
  <si>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</si>
  <si>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</si>
  <si>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</si>
  <si>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</si>
  <si>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</si>
  <si>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</si>
  <si>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</si>
  <si>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</si>
  <si>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</si>
  <si>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</si>
  <si>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</si>
  <si>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</si>
  <si>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</si>
  <si>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</si>
  <si>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</si>
  <si>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</si>
  <si>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</si>
  <si>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</si>
  <si>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</si>
  <si>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</si>
  <si>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</si>
  <si>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</si>
  <si>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</si>
  <si>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</si>
  <si>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</si>
  <si>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</si>
  <si>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</si>
  <si>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</si>
  <si>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</si>
  <si>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</si>
  <si>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</si>
  <si>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</si>
  <si>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</si>
  <si>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</si>
  <si>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</si>
  <si>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</si>
  <si>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</si>
  <si>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</si>
  <si>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</si>
  <si>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</si>
  <si>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</si>
  <si>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</si>
  <si>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</si>
  <si>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</si>
  <si>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</si>
  <si>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</si>
  <si>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</si>
  <si>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</si>
  <si>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</si>
  <si>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</si>
  <si>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</si>
  <si>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</si>
  <si>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</si>
  <si>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</si>
  <si>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</si>
  <si>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</si>
  <si>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</si>
  <si>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</si>
  <si>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</si>
  <si>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</si>
  <si>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</si>
  <si>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</si>
  <si>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</si>
  <si>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</si>
  <si>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</si>
  <si>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</si>
  <si>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</si>
  <si>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</si>
  <si>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</si>
  <si>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</si>
  <si>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</si>
  <si>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</si>
  <si>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</si>
  <si>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</si>
  <si>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</si>
  <si>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</si>
  <si>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</si>
  <si>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</si>
  <si>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</si>
  <si>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</si>
  <si>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</si>
  <si>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</si>
  <si>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</si>
  <si>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</si>
  <si>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</si>
  <si>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</si>
  <si>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</si>
  <si>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</si>
  <si>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</si>
  <si>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</si>
  <si>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</si>
  <si>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</si>
  <si>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</si>
  <si>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</si>
  <si>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</si>
  <si>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</si>
  <si>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</si>
  <si>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</si>
  <si>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</si>
  <si>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</si>
  <si>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</si>
  <si>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</si>
  <si>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</si>
  <si>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</si>
  <si>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</si>
  <si>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</si>
  <si>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</si>
  <si>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</si>
  <si>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</si>
  <si>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</si>
  <si>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</si>
  <si>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</si>
  <si>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</si>
  <si>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</si>
  <si>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</si>
  <si>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</si>
  <si>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</si>
  <si>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</si>
  <si>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</si>
  <si>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</si>
  <si>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</si>
  <si>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</si>
  <si>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</si>
  <si>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</si>
  <si>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</si>
  <si>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</si>
  <si>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</si>
  <si>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</si>
  <si>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</si>
  <si>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</si>
  <si>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</si>
  <si>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</si>
  <si>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</si>
  <si>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</si>
  <si>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</si>
  <si>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</si>
  <si>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</si>
  <si>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</si>
  <si>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</si>
  <si>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</si>
  <si>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</si>
  <si>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</si>
  <si>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</si>
  <si>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</si>
  <si>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</si>
  <si>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</si>
  <si>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</si>
  <si>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</si>
  <si>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</si>
  <si>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</si>
  <si>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</si>
  <si>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</si>
  <si>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</si>
  <si>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</si>
  <si>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</si>
  <si>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</si>
  <si>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</si>
  <si>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</si>
  <si>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</si>
  <si>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</si>
  <si>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</si>
  <si>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</si>
  <si>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</si>
  <si>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</si>
  <si>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</si>
  <si>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</si>
  <si>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</si>
  <si>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</si>
  <si>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</si>
  <si>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</si>
  <si>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</si>
  <si>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</si>
  <si>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</si>
  <si>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</si>
  <si>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</si>
  <si>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</si>
  <si>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</si>
  <si>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</si>
  <si>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</si>
  <si>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</si>
  <si>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</si>
  <si>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</si>
  <si>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</si>
  <si>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</si>
  <si>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</si>
  <si>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</si>
  <si>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</si>
  <si>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</si>
  <si>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</si>
  <si>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</si>
  <si>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</si>
  <si>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</si>
  <si>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</si>
  <si>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</si>
  <si>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</si>
  <si>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</si>
  <si>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</si>
  <si>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</si>
  <si>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</si>
  <si>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</si>
  <si>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</si>
  <si>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</si>
  <si>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</si>
  <si>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</si>
  <si>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</si>
  <si>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</si>
  <si>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</si>
  <si>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</si>
  <si>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</si>
  <si>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</si>
  <si>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</si>
  <si>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</si>
  <si>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</si>
  <si>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</si>
  <si>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</si>
  <si>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</si>
  <si>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</si>
  <si>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</si>
  <si>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</si>
  <si>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</si>
  <si>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</si>
  <si>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</si>
  <si>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</si>
  <si>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</si>
  <si>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</si>
  <si>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</si>
  <si>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</si>
  <si>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</si>
  <si>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</si>
  <si>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</si>
  <si>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</si>
  <si>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</si>
  <si>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</si>
  <si>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</si>
  <si>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</si>
  <si>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</si>
  <si>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</si>
  <si>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</si>
  <si>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</si>
  <si>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</si>
  <si>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</si>
  <si>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</si>
  <si>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</si>
  <si>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</si>
  <si>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</si>
  <si>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</si>
  <si>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</si>
  <si>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</si>
  <si>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</si>
  <si>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</si>
  <si>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</si>
  <si>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</si>
  <si>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</si>
  <si>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</si>
  <si>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</si>
  <si>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</si>
  <si>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</si>
  <si>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</si>
  <si>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</si>
  <si>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</si>
  <si>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</si>
  <si>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</si>
  <si>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</si>
  <si>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</si>
  <si>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</si>
  <si>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</si>
  <si>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</si>
  <si>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</si>
  <si>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</si>
  <si>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</si>
  <si>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</si>
  <si>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</si>
  <si>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</si>
  <si>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</si>
  <si>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</si>
  <si>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</si>
  <si>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</si>
  <si>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</si>
  <si>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</si>
  <si>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</si>
  <si>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</si>
  <si>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</si>
  <si>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</si>
  <si>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</si>
  <si>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</si>
  <si>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</si>
  <si>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</si>
  <si>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</si>
  <si>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</si>
  <si>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</si>
  <si>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</si>
  <si>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</si>
  <si>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</si>
  <si>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</si>
  <si>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</si>
  <si>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</si>
  <si>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</si>
  <si>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</si>
  <si>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</si>
  <si>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</si>
  <si>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</si>
  <si>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</si>
  <si>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</si>
  <si>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</si>
  <si>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</si>
  <si>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</si>
  <si>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</si>
  <si>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</si>
  <si>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</si>
  <si>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</si>
  <si>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</si>
  <si>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</si>
  <si>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</si>
  <si>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</si>
  <si>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</si>
  <si>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</si>
  <si>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</si>
  <si>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</si>
  <si>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</si>
  <si>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</si>
  <si>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</si>
  <si>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</si>
  <si>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</si>
  <si>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</si>
  <si>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</si>
  <si>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</si>
  <si>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</si>
  <si>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</si>
  <si>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</si>
  <si>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</si>
  <si>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</si>
  <si>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</si>
  <si>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</si>
  <si>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</si>
  <si>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</si>
  <si>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</si>
  <si>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</si>
  <si>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</si>
  <si>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</si>
  <si>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</si>
  <si>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</si>
  <si>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</si>
  <si>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</si>
  <si>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</si>
  <si>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</si>
  <si>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</si>
  <si>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</si>
  <si>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</si>
  <si>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</si>
  <si>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</si>
  <si>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</si>
  <si>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</si>
  <si>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</si>
  <si>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</si>
  <si>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</si>
  <si>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</si>
  <si>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</si>
  <si>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</si>
  <si>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</si>
  <si>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</si>
  <si>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</si>
  <si>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</si>
  <si>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</si>
  <si>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</si>
  <si>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</si>
  <si>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</si>
  <si>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</si>
  <si>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</si>
  <si>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</si>
  <si>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</si>
  <si>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</si>
  <si>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</si>
  <si>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</si>
  <si>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</si>
  <si>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</si>
  <si>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</si>
  <si>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</si>
  <si>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</si>
  <si>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</si>
  <si>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</si>
  <si>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</si>
  <si>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</si>
  <si>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</si>
  <si>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</si>
  <si>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</si>
  <si>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</si>
  <si>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</si>
  <si>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</si>
  <si>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</si>
  <si>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</si>
  <si>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</si>
  <si>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</si>
  <si>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</si>
  <si>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</si>
  <si>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</si>
  <si>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</si>
  <si>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</si>
  <si>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</si>
  <si>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</si>
  <si>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</si>
  <si>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</si>
  <si>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</si>
  <si>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</si>
  <si>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</si>
  <si>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</si>
  <si>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</si>
  <si>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</si>
  <si>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</si>
  <si>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</si>
  <si>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</si>
  <si>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</si>
  <si>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</si>
  <si>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</si>
  <si>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</si>
  <si>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</si>
  <si>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</si>
  <si>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</si>
  <si>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</si>
  <si>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</si>
  <si>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</si>
  <si>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</si>
  <si>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</si>
  <si>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</si>
  <si>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</si>
  <si>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</si>
  <si>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</si>
  <si>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</si>
  <si>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</si>
  <si>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</si>
  <si>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</si>
  <si>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</si>
  <si>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</si>
  <si>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</si>
  <si>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</si>
  <si>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</si>
  <si>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</si>
  <si>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</si>
  <si>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</si>
  <si>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</si>
  <si>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</si>
  <si>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</si>
  <si>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</si>
  <si>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</si>
  <si>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</si>
  <si>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</si>
  <si>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</si>
  <si>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</si>
  <si>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</si>
  <si>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</si>
  <si>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</si>
  <si>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</si>
  <si>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</si>
  <si>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</si>
  <si>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</si>
  <si>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</si>
  <si>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</si>
  <si>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</si>
  <si>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</si>
  <si>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</si>
  <si>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</si>
  <si>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</si>
  <si>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</si>
  <si>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</si>
  <si>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</si>
  <si>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</si>
  <si>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</si>
  <si>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</si>
  <si>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</si>
  <si>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</si>
  <si>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</si>
  <si>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</si>
  <si>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</si>
  <si>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</si>
  <si>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</si>
  <si>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</si>
  <si>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</si>
  <si>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</si>
  <si>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</si>
  <si>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</si>
  <si>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</si>
  <si>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</si>
  <si>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</si>
  <si>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</si>
  <si>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</si>
  <si>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</si>
  <si>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</si>
  <si>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</si>
  <si>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</si>
  <si>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</si>
  <si>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</si>
  <si>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</si>
  <si>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</si>
  <si>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</si>
  <si>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</si>
  <si>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</si>
  <si>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</si>
  <si>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</si>
  <si>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</si>
  <si>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</si>
  <si>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</si>
  <si>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</si>
  <si>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</si>
  <si>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</si>
  <si>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</si>
  <si>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</si>
  <si>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</si>
  <si>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</si>
  <si>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</si>
  <si>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</si>
  <si>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</si>
  <si>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</si>
  <si>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</si>
  <si>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</si>
  <si>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</si>
  <si>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</si>
  <si>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</si>
  <si>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</si>
  <si>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</si>
  <si>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</si>
  <si>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</si>
  <si>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</si>
  <si>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</si>
  <si>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</si>
  <si>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</si>
  <si>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</si>
  <si>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</si>
  <si>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</si>
  <si>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</si>
  <si>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</si>
  <si>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</si>
  <si>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</si>
  <si>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</si>
  <si>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</si>
  <si>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</si>
  <si>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</si>
  <si>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</si>
  <si>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</si>
  <si>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</si>
  <si>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</si>
  <si>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</si>
  <si>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</si>
  <si>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</si>
  <si>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</si>
  <si>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</si>
  <si>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</si>
  <si>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</si>
  <si>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</si>
  <si>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</si>
  <si>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</si>
  <si>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</si>
  <si>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</si>
  <si>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</si>
  <si>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</si>
  <si>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</si>
  <si>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</si>
  <si>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</si>
  <si>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</si>
  <si>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</si>
  <si>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</si>
  <si>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</si>
  <si>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</si>
  <si>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</si>
  <si>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</si>
  <si>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</si>
  <si>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</si>
  <si>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</si>
  <si>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</si>
  <si>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</si>
  <si>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</si>
  <si>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</si>
  <si>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</si>
  <si>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</si>
  <si>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</si>
  <si>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</si>
  <si>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</si>
  <si>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</si>
  <si>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</si>
  <si>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</si>
  <si>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</si>
  <si>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</si>
  <si>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</si>
  <si>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</si>
  <si>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</si>
  <si>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</si>
  <si>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</si>
  <si>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</si>
  <si>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</si>
  <si>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</si>
  <si>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</si>
  <si>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</si>
  <si>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</si>
  <si>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</si>
  <si>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</si>
  <si>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</si>
  <si>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</si>
  <si>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</si>
  <si>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</si>
  <si>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</si>
  <si>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</si>
  <si>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</si>
  <si>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</si>
  <si>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</si>
  <si>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</si>
  <si>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</si>
  <si>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</si>
  <si>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</si>
  <si>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</si>
  <si>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</si>
  <si>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</si>
  <si>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</si>
  <si>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</si>
  <si>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</si>
  <si>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</si>
  <si>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</si>
  <si>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</si>
  <si>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</si>
  <si>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</si>
  <si>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</si>
  <si>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</si>
  <si>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</si>
  <si>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</si>
  <si>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</si>
  <si>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</si>
  <si>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</si>
  <si>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</si>
  <si>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</si>
  <si>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</si>
  <si>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</si>
  <si>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</si>
  <si>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</si>
  <si>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</si>
  <si>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</si>
  <si>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</si>
  <si>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</si>
  <si>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</si>
  <si>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</si>
  <si>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</si>
  <si>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</si>
  <si>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</si>
  <si>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</si>
  <si>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</si>
  <si>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</si>
  <si>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</si>
  <si>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</si>
  <si>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</si>
  <si>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</si>
  <si>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</si>
  <si>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</si>
  <si>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</si>
  <si>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</si>
  <si>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</si>
  <si>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</si>
  <si>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</si>
  <si>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</si>
  <si>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</si>
  <si>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</si>
  <si>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</si>
  <si>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</si>
  <si>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</si>
  <si>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</si>
  <si>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</si>
  <si>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</si>
  <si>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</si>
  <si>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</si>
  <si>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</si>
  <si>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</si>
  <si>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</si>
  <si>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</si>
  <si>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</si>
  <si>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</si>
  <si>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</si>
  <si>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</si>
  <si>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</si>
  <si>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</si>
  <si>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</si>
  <si>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</si>
  <si>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</si>
  <si>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</si>
  <si>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</si>
  <si>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</si>
  <si>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</si>
  <si>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</si>
  <si>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</si>
  <si>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</si>
  <si>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</si>
  <si>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</si>
  <si>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</si>
  <si>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</si>
  <si>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</si>
  <si>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</si>
  <si>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</si>
  <si>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</si>
  <si>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</si>
  <si>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</si>
  <si>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</si>
  <si>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</si>
  <si>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</si>
  <si>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</si>
  <si>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</si>
  <si>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</si>
  <si>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</si>
  <si>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</si>
  <si>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</si>
  <si>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</si>
  <si>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</si>
  <si>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</si>
  <si>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</si>
  <si>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</si>
  <si>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</si>
  <si>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</si>
  <si>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</si>
  <si>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</si>
  <si>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</si>
  <si>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</si>
  <si>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</si>
  <si>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</si>
  <si>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</si>
  <si>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</si>
  <si>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</si>
  <si>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</si>
  <si>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</si>
  <si>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</si>
  <si>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</si>
  <si>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</si>
  <si>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</si>
  <si>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</si>
  <si>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</si>
  <si>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</si>
  <si>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</si>
  <si>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</si>
  <si>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</si>
  <si>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</si>
  <si>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</si>
  <si>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</si>
  <si>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</si>
  <si>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</si>
  <si>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</si>
  <si>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</si>
  <si>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</si>
  <si>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</si>
  <si>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</si>
  <si>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</si>
  <si>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</si>
  <si>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</si>
  <si>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</si>
  <si>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</si>
  <si>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</si>
  <si>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</si>
  <si>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</si>
  <si>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</si>
  <si>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</si>
  <si>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</si>
  <si>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</si>
  <si>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</si>
  <si>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</si>
  <si>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</si>
  <si>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</si>
  <si>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</si>
  <si>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</si>
  <si>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</si>
  <si>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</si>
  <si>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</si>
  <si>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</si>
  <si>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</si>
  <si>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</si>
  <si>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</si>
  <si>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</si>
  <si>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</si>
  <si>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</si>
  <si>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</si>
  <si>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</si>
  <si>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</si>
  <si>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</si>
  <si>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</si>
  <si>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</si>
  <si>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</si>
  <si>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</si>
  <si>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</si>
  <si>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</si>
  <si>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</si>
  <si>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</si>
  <si>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</si>
  <si>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</si>
  <si>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</si>
  <si>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</si>
  <si>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</si>
  <si>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</si>
  <si>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</si>
  <si>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</si>
  <si>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</si>
  <si>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</si>
  <si>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</si>
  <si>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</si>
  <si>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</si>
  <si>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</si>
  <si>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</si>
  <si>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</si>
  <si>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</si>
  <si>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</si>
  <si>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</si>
  <si>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</si>
  <si>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</si>
  <si>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</si>
  <si>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</si>
  <si>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</si>
  <si>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</si>
  <si>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</si>
  <si>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</si>
  <si>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</si>
  <si>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</si>
  <si>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</si>
  <si>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</si>
  <si>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</si>
  <si>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</si>
  <si>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</si>
  <si>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</si>
  <si>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</si>
  <si>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</si>
  <si>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</si>
  <si>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</si>
  <si>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</si>
  <si>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</si>
  <si>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</si>
  <si>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</si>
  <si>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</si>
  <si>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</si>
  <si>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</si>
  <si>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</si>
  <si>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</si>
  <si>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</si>
  <si>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</si>
  <si>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</si>
  <si>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</si>
  <si>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</si>
  <si>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</si>
  <si>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</si>
  <si>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</si>
  <si>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</si>
  <si>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</si>
  <si>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</si>
  <si>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</si>
  <si>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</si>
  <si>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</si>
  <si>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</si>
  <si>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</si>
  <si>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</si>
  <si>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</si>
  <si>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</si>
  <si>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</si>
  <si>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</si>
  <si>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</si>
  <si>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</si>
  <si>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</si>
  <si>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</si>
  <si>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</si>
  <si>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</si>
  <si>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</si>
  <si>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</si>
  <si>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</si>
  <si>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</si>
  <si>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</si>
  <si>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</si>
  <si>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</si>
  <si>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</si>
  <si>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</si>
  <si>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</si>
  <si>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</si>
  <si>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</si>
  <si>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</si>
  <si>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</si>
  <si>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</si>
  <si>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</si>
  <si>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</si>
  <si>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</si>
  <si>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</si>
  <si>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</si>
  <si>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</si>
  <si>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</si>
  <si>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</si>
  <si>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</si>
  <si>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</si>
  <si>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</si>
  <si>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</si>
  <si>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</si>
  <si>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</si>
  <si>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</si>
  <si>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</si>
  <si>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</si>
  <si>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</si>
  <si>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</si>
  <si>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</si>
  <si>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</si>
  <si>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</si>
  <si>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</si>
  <si>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</si>
  <si>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</si>
  <si>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</si>
  <si>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</si>
  <si>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</si>
  <si>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</si>
  <si>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</si>
  <si>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</si>
  <si>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</si>
  <si>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</si>
  <si>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</si>
  <si>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</si>
  <si>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</si>
  <si>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</si>
  <si>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</si>
  <si>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</si>
  <si>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</si>
  <si>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</si>
  <si>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</si>
  <si>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</si>
  <si>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</si>
  <si>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</si>
  <si>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</si>
  <si>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</si>
  <si>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</si>
  <si>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</si>
  <si>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</si>
  <si>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</si>
  <si>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</si>
  <si>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</si>
  <si>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</si>
  <si>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</si>
  <si>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</si>
  <si>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</si>
  <si>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</si>
  <si>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</si>
  <si>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</si>
  <si>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</si>
  <si>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</si>
  <si>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</si>
  <si>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</si>
  <si>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</si>
  <si>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</si>
  <si>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</si>
  <si>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</si>
  <si>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</si>
  <si>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</si>
  <si>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</si>
  <si>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</si>
  <si>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</si>
  <si>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</si>
  <si>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</si>
  <si>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</si>
  <si>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</si>
  <si>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</si>
  <si>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</si>
  <si>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</si>
  <si>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</si>
  <si>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</si>
  <si>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</si>
  <si>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</si>
  <si>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</si>
  <si>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</si>
  <si>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</si>
  <si>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</si>
  <si>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</si>
  <si>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</si>
  <si>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</si>
  <si>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</si>
  <si>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</si>
  <si>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</si>
  <si>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</si>
  <si>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</si>
  <si>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</si>
  <si>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</si>
  <si>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</si>
  <si>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</si>
  <si>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</si>
  <si>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</si>
  <si>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</si>
  <si>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</si>
  <si>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</si>
  <si>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</si>
  <si>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</si>
  <si>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</si>
  <si>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</si>
  <si>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</si>
  <si>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</si>
  <si>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</si>
  <si>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</si>
  <si>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</si>
  <si>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</si>
  <si>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</si>
  <si>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</si>
  <si>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</si>
  <si>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</si>
  <si>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</si>
  <si>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</si>
  <si>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</si>
  <si>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</si>
  <si>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</si>
  <si>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</si>
  <si>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</si>
  <si>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</si>
  <si>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</si>
  <si>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</si>
  <si>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</si>
  <si>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</si>
  <si>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</si>
  <si>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</si>
  <si>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</si>
  <si>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</si>
  <si>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</si>
  <si>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</si>
  <si>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</si>
  <si>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</si>
  <si>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</si>
  <si>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</si>
  <si>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</si>
  <si>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</si>
  <si>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</si>
  <si>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9"/>
  </si>
  <si>
    <t>1. Smelter Identification Input Column - If you know the Smelter Identification Number, input the number in Column A (columns B, C, E, F, G, I, and J will auto-populate).  Column A does not autopopulate.</t>
    <phoneticPr fontId="29"/>
  </si>
  <si>
    <t>1. Colonne d’entrée de l’identification de la fonderie. Si vous connaissez le numéro d’identification de la fonderie, saisissez-le dans la colonne A (les colonnes B, C, E, F, G, I et J se rempliront automatiquement). La colonne A ne se remplit pas automatiquement.</t>
    <phoneticPr fontId="29"/>
  </si>
  <si>
    <t>1. Eingabespalte Schmelzofenidentifizierung – Wenn Sie die Schmelzofenidentifizierungsnummer kennen, geben Sie die Nummer in Spalte A ein (Spalten B, C, E, F, G, I und J füllen sich automatisch aus).  Spalte A füllt sich nicht automatisch aus.</t>
    <phoneticPr fontId="29"/>
  </si>
  <si>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</si>
  <si>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</si>
  <si>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</si>
  <si>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</si>
  <si>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</si>
  <si>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</si>
  <si>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</si>
  <si>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</si>
  <si>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</si>
  <si>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</si>
  <si>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</si>
  <si>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</si>
  <si>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</si>
  <si>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</si>
  <si>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</si>
  <si>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</si>
  <si>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</si>
  <si>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</si>
  <si>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</si>
  <si>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</si>
  <si>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</si>
  <si>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</si>
  <si>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</si>
  <si>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</si>
  <si>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</si>
  <si>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</si>
  <si>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</si>
  <si>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</si>
  <si>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</si>
  <si>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</si>
  <si>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</si>
  <si>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</si>
  <si>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</si>
  <si>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</si>
  <si>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</si>
  <si>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</si>
  <si>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</si>
  <si>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</si>
  <si>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</si>
  <si>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</si>
  <si>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</si>
  <si>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</si>
  <si>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</si>
  <si>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</si>
  <si>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</si>
  <si>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</si>
  <si>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</si>
  <si>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</si>
  <si>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</si>
  <si>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</si>
  <si>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</si>
  <si>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</si>
  <si>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</si>
  <si>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</si>
  <si>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</si>
  <si>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</si>
  <si>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</si>
  <si>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</si>
  <si>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</si>
  <si>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</si>
  <si>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</si>
  <si>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</si>
  <si>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</si>
  <si>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</si>
  <si>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</si>
  <si>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</si>
  <si>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</si>
  <si>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</si>
  <si>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</si>
  <si>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</si>
  <si>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</si>
  <si>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</si>
  <si>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</si>
  <si>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</si>
  <si>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</si>
  <si>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</si>
  <si>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</si>
  <si>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</si>
  <si>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</si>
  <si>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</si>
  <si>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</si>
  <si>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</si>
  <si>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</si>
  <si>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</si>
  <si>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</si>
  <si>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</si>
  <si>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</si>
  <si>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</si>
  <si>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</si>
  <si>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</si>
  <si>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</si>
  <si>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</si>
  <si>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</si>
  <si>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</si>
  <si>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</si>
  <si>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</si>
  <si>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</si>
  <si>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</si>
  <si>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</si>
  <si>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</si>
  <si>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</si>
  <si>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</si>
  <si>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</si>
  <si>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</si>
  <si>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</si>
  <si>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</si>
  <si>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</si>
  <si>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</si>
  <si>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</si>
  <si>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</si>
  <si>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</si>
  <si>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</si>
  <si>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</si>
  <si>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</si>
  <si>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</si>
  <si>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</si>
  <si>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</si>
  <si>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</si>
  <si>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</si>
  <si>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</si>
  <si>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</si>
  <si>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</si>
  <si>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</si>
  <si>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</si>
  <si>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</si>
  <si>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</si>
  <si>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</si>
  <si>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</si>
  <si>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</si>
  <si>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</si>
  <si>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</si>
  <si>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</si>
  <si>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</si>
  <si>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</si>
  <si>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</si>
  <si>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</si>
  <si>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</si>
  <si>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</si>
  <si>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</si>
  <si>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</si>
  <si>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</si>
  <si>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</si>
  <si>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</si>
  <si>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</si>
  <si>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</si>
  <si>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</si>
  <si>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</si>
  <si>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</si>
  <si>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</si>
  <si>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</si>
  <si>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</si>
  <si>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</si>
  <si>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</si>
  <si>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</si>
  <si>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</si>
  <si>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</si>
  <si>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</si>
  <si>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</si>
  <si>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</si>
  <si>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</si>
  <si>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</si>
  <si>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</si>
  <si>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</si>
  <si>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</si>
  <si>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</si>
  <si>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</si>
  <si>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</si>
  <si>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</si>
  <si>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</si>
  <si>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</si>
  <si>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</si>
  <si>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</si>
  <si>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</si>
  <si>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</si>
  <si>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</si>
  <si>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</si>
  <si>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</si>
  <si>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</si>
  <si>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</si>
  <si>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</si>
  <si>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</si>
  <si>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</si>
  <si>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</si>
  <si>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</si>
  <si>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</si>
  <si>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</si>
  <si>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</si>
  <si>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</si>
  <si>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</si>
  <si>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</si>
  <si>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</si>
  <si>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</si>
  <si>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</si>
  <si>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</si>
  <si>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</si>
  <si>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</si>
  <si>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</si>
  <si>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</si>
  <si>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</si>
  <si>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</si>
  <si>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</si>
  <si>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</si>
  <si>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</si>
  <si>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</si>
  <si>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</si>
  <si>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</si>
  <si>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</si>
  <si>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</si>
  <si>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</si>
  <si>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</si>
  <si>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</si>
  <si>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</si>
  <si>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</si>
  <si>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</si>
  <si>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</si>
  <si>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</si>
  <si>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</si>
  <si>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</si>
  <si>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</si>
  <si>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</si>
  <si>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</si>
  <si>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</si>
  <si>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</si>
  <si>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</si>
  <si>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</si>
  <si>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</si>
  <si>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</si>
  <si>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</si>
  <si>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</si>
  <si>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</si>
  <si>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</si>
  <si>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</si>
  <si>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</si>
  <si>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</si>
  <si>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</si>
  <si>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</si>
  <si>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</si>
  <si>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</si>
  <si>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</si>
  <si>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</si>
  <si>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</si>
  <si>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</si>
  <si>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</si>
  <si>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</si>
  <si>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</si>
  <si>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</si>
  <si>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</si>
  <si>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</si>
  <si>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</si>
  <si>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</si>
  <si>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</si>
  <si>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</si>
  <si>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</si>
  <si>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</si>
  <si>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</si>
  <si>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</si>
  <si>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</si>
  <si>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</si>
  <si>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</si>
  <si>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</si>
  <si>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</si>
  <si>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</si>
  <si>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</si>
  <si>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</si>
  <si>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</si>
  <si>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</si>
  <si>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</si>
  <si>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</si>
  <si>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</si>
  <si>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</si>
  <si>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</si>
  <si>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</si>
  <si>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</si>
  <si>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</si>
  <si>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</si>
  <si>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</si>
  <si>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</si>
  <si>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</si>
  <si>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</si>
  <si>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</si>
  <si>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</si>
  <si>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</si>
  <si>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</si>
  <si>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</si>
  <si>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</si>
  <si>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</si>
  <si>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</si>
  <si>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</si>
  <si>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</si>
  <si>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</si>
  <si>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</si>
  <si>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</si>
  <si>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</si>
  <si>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</si>
  <si>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</si>
  <si>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</si>
  <si>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</si>
  <si>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</si>
  <si>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</si>
  <si>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</si>
  <si>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</si>
  <si>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</si>
  <si>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</si>
  <si>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</si>
  <si>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</si>
  <si>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</si>
  <si>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</si>
  <si>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</si>
  <si>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</si>
  <si>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</si>
  <si>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</si>
  <si>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</si>
  <si>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</si>
  <si>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</si>
  <si>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</si>
  <si>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</si>
  <si>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</si>
  <si>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</si>
  <si>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</si>
  <si>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</si>
  <si>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</si>
  <si>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</si>
  <si>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</si>
  <si>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</si>
  <si>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</si>
  <si>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</si>
  <si>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</si>
  <si>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</si>
  <si>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</si>
  <si>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</si>
  <si>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</si>
  <si>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</si>
  <si>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</si>
  <si>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</si>
  <si>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</si>
  <si>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</si>
  <si>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</si>
  <si>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</si>
  <si>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</si>
  <si>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</si>
  <si>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</si>
  <si>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</si>
  <si>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</si>
  <si>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</si>
  <si>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</si>
  <si>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</si>
  <si>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</si>
  <si>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</si>
  <si>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</si>
  <si>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</si>
  <si>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</si>
  <si>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</si>
  <si>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</si>
  <si>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</si>
  <si>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</si>
  <si>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</si>
  <si>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</si>
  <si>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</si>
  <si>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</si>
  <si>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</si>
  <si>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</si>
  <si>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</si>
  <si>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</si>
  <si>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</si>
  <si>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</si>
  <si>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</si>
  <si>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</si>
  <si>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</si>
  <si>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</si>
  <si>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</si>
  <si>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</si>
  <si>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</si>
  <si>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</si>
  <si>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</si>
  <si>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</si>
  <si>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</si>
  <si>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</si>
  <si>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</si>
  <si>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</si>
  <si>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</si>
  <si>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</si>
  <si>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</si>
  <si>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</si>
  <si>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</si>
  <si>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</si>
  <si>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</si>
  <si>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</si>
  <si>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</si>
  <si>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</si>
  <si>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</si>
  <si>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</si>
  <si>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</si>
  <si>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</si>
  <si>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</si>
  <si>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</si>
  <si>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</si>
  <si>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</si>
  <si>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</si>
  <si>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</si>
  <si>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</si>
  <si>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</si>
  <si>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</si>
  <si>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</si>
  <si>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</si>
  <si>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</si>
  <si>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</si>
  <si>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</si>
  <si>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</si>
  <si>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</si>
  <si>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</si>
  <si>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</si>
  <si>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</si>
  <si>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</si>
  <si>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</si>
  <si>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</si>
  <si>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</si>
  <si>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</si>
  <si>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</si>
  <si>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</si>
  <si>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</si>
  <si>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</si>
  <si>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</si>
  <si>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</si>
  <si>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</si>
  <si>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</si>
  <si>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</si>
  <si>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</si>
  <si>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</si>
  <si>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</si>
  <si>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</si>
  <si>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</si>
  <si>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</si>
  <si>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</si>
  <si>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</si>
  <si>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</si>
  <si>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</si>
  <si>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</si>
  <si>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</si>
  <si>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</si>
  <si>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</si>
  <si>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</si>
  <si>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</si>
  <si>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</si>
  <si>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</si>
  <si>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</si>
  <si>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</si>
  <si>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</si>
  <si>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</si>
  <si>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</si>
  <si>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</si>
  <si>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</si>
  <si>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</si>
  <si>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</si>
  <si>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</si>
  <si>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</si>
  <si>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</si>
  <si>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</si>
  <si>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</si>
  <si>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</si>
  <si>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</si>
  <si>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</si>
  <si>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</si>
  <si>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</si>
  <si>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</si>
  <si>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</si>
  <si>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</si>
  <si>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</si>
  <si>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</si>
  <si>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</si>
  <si>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</si>
  <si>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</si>
  <si>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</si>
  <si>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</si>
  <si>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</si>
  <si>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</si>
  <si>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</si>
  <si>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</si>
  <si>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</si>
  <si>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</si>
  <si>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</si>
  <si>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</si>
  <si>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</si>
  <si>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</si>
  <si>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</si>
  <si>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</si>
  <si>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</si>
  <si>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</si>
  <si>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</si>
  <si>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</si>
  <si>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</si>
  <si>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</si>
  <si>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</si>
  <si>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</si>
  <si>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</si>
  <si>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</si>
  <si>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9"/>
  </si>
  <si>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9"/>
  </si>
  <si>
    <t>G. Do you review due diligence information received from your suppliers against your company’s expectations?</t>
    <phoneticPr fontId="29"/>
  </si>
  <si>
    <t>Known alias</t>
    <phoneticPr fontId="29"/>
  </si>
  <si>
    <t>To ensure all required fields have been populated before submitting to your customers review form for any line items highlighted in red</t>
    <phoneticPr fontId="29"/>
  </si>
  <si>
    <t>Instructions for completing the seven Due Diligence Questions (rows 24 - 65).
Provide answers in ENGLISH only</t>
    <phoneticPr fontId="29"/>
  </si>
  <si>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9"/>
  </si>
  <si>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9"/>
  </si>
  <si>
    <t>C. Do you require your direct suppliers to be DRC conflict-free?</t>
    <phoneticPr fontId="29"/>
  </si>
  <si>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9"/>
  </si>
  <si>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</si>
  <si>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</si>
  <si>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</si>
  <si>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</si>
  <si>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</si>
  <si>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</si>
  <si>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</si>
  <si>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</si>
  <si>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</si>
  <si>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</si>
  <si>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</si>
  <si>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</si>
  <si>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</si>
  <si>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</si>
  <si>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</si>
  <si>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</si>
  <si>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</si>
  <si>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</si>
  <si>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</si>
  <si>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</si>
  <si>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</si>
  <si>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</si>
  <si>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</si>
  <si>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</si>
  <si>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</si>
  <si>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</si>
  <si>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</si>
  <si>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</si>
  <si>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</si>
  <si>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</si>
  <si>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</si>
  <si>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</si>
  <si>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</si>
  <si>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</si>
  <si>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</si>
  <si>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</si>
  <si>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</si>
  <si>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</si>
  <si>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</si>
  <si>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</si>
  <si>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</si>
  <si>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</si>
  <si>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</si>
  <si>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</si>
  <si>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</si>
  <si>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</si>
  <si>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</si>
  <si>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</si>
  <si>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</si>
  <si>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</si>
  <si>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</si>
  <si>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</si>
  <si>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</si>
  <si>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</si>
  <si>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</si>
  <si>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</si>
  <si>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</si>
  <si>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</si>
  <si>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</si>
  <si>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</si>
  <si>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</si>
  <si>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</si>
  <si>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</si>
  <si>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</si>
  <si>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</si>
  <si>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</si>
  <si>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</si>
  <si>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</si>
  <si>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</si>
  <si>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</si>
  <si>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</si>
  <si>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</si>
  <si>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</si>
  <si>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</si>
  <si>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</si>
  <si>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</si>
  <si>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</si>
  <si>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</si>
  <si>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</si>
  <si>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</si>
  <si>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</si>
  <si>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</si>
  <si>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</si>
  <si>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</si>
  <si>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</si>
  <si>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</si>
  <si>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</si>
  <si>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</si>
  <si>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</si>
  <si>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</si>
  <si>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</si>
  <si>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</si>
  <si>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</si>
  <si>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</si>
  <si>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</si>
  <si>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</si>
  <si>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</si>
  <si>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</si>
  <si>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</si>
  <si>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</si>
  <si>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</si>
  <si>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</si>
  <si>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</si>
  <si>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</si>
  <si>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</si>
  <si>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</si>
  <si>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</si>
  <si>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</si>
  <si>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</si>
  <si>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</si>
  <si>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</si>
  <si>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</si>
  <si>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</si>
  <si>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</si>
  <si>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</si>
  <si>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</si>
  <si>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</si>
  <si>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</si>
  <si>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</si>
  <si>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</si>
  <si>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</si>
  <si>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</si>
  <si>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</si>
  <si>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</si>
  <si>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</si>
  <si>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</si>
  <si>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</si>
  <si>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</si>
  <si>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</si>
  <si>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</si>
  <si>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</si>
  <si>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</si>
  <si>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</si>
  <si>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</si>
  <si>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</si>
  <si>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</si>
  <si>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</si>
  <si>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</si>
  <si>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</si>
  <si>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</si>
  <si>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</si>
  <si>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</si>
  <si>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</si>
  <si>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</si>
  <si>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</si>
  <si>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</si>
  <si>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</si>
  <si>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</si>
  <si>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</si>
  <si>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</si>
  <si>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</si>
  <si>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</si>
  <si>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</si>
  <si>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</si>
  <si>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</si>
  <si>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</si>
  <si>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</si>
  <si>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</si>
  <si>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</si>
  <si>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</si>
  <si>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</si>
  <si>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</si>
  <si>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</si>
  <si>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</si>
  <si>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</si>
  <si>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</si>
  <si>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</si>
  <si>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</si>
  <si>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</si>
  <si>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</si>
  <si>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</si>
  <si>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</si>
  <si>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</si>
  <si>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</si>
  <si>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</si>
  <si>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</si>
  <si>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</si>
  <si>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</si>
  <si>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</si>
  <si>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</si>
  <si>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</si>
  <si>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</si>
  <si>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</si>
  <si>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</si>
  <si>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</si>
  <si>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</si>
  <si>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</si>
  <si>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</si>
  <si>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</si>
  <si>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</si>
  <si>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</si>
  <si>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</si>
  <si>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</si>
  <si>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</si>
  <si>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</si>
  <si>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</si>
  <si>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</si>
  <si>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</si>
  <si>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</si>
  <si>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</si>
  <si>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</si>
  <si>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</si>
  <si>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</si>
  <si>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</si>
  <si>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</si>
  <si>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</si>
  <si>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</si>
  <si>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</si>
  <si>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</si>
  <si>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9"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</si>
  <si>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</si>
  <si>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</si>
  <si>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</si>
  <si>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</si>
  <si>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</si>
  <si>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</si>
  <si>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</si>
  <si>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</si>
  <si>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</si>
  <si>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</si>
  <si>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</si>
  <si>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</si>
  <si>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</si>
  <si>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</si>
  <si>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9"/>
  </si>
  <si>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</si>
  <si>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</si>
  <si>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</si>
  <si>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</si>
  <si>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</si>
  <si>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</si>
  <si>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</si>
  <si>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</si>
  <si>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</si>
  <si>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</si>
  <si>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</si>
  <si>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</si>
  <si>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</si>
  <si>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</si>
  <si>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</si>
  <si>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</si>
  <si>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</si>
  <si>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</si>
  <si>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</si>
  <si>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</si>
  <si>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</si>
  <si>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</si>
  <si>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</si>
  <si>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</si>
  <si>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</si>
  <si>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</si>
  <si>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</si>
  <si>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</si>
  <si>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</si>
  <si>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</si>
  <si>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</si>
  <si>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</si>
  <si>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</si>
  <si>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</si>
  <si>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</si>
  <si>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</si>
  <si>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</si>
  <si>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</si>
  <si>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</si>
  <si>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</si>
  <si>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</si>
  <si>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</si>
  <si>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</si>
  <si>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</si>
  <si>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</si>
  <si>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</si>
  <si>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</si>
  <si>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</si>
  <si>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</si>
  <si>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</si>
  <si>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</si>
  <si>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</si>
  <si>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</si>
  <si>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</si>
  <si>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</si>
  <si>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</si>
  <si>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</si>
  <si>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</si>
  <si>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</si>
  <si>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</si>
  <si>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</si>
  <si>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</si>
  <si>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</si>
  <si>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</si>
  <si>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</si>
  <si>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</si>
  <si>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</si>
  <si>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</si>
  <si>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</si>
  <si>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</si>
  <si>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</si>
  <si>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</si>
  <si>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</si>
  <si>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</si>
  <si>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</si>
  <si>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</si>
  <si>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</si>
  <si>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</si>
  <si>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</si>
  <si>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</si>
  <si>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</si>
  <si>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</si>
  <si>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</si>
  <si>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</si>
  <si>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</si>
  <si>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</si>
  <si>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</si>
  <si>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</si>
  <si>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</si>
  <si>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</si>
  <si>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</si>
  <si>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</si>
  <si>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</si>
  <si>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</si>
  <si>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</si>
  <si>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</si>
  <si>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</si>
  <si>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</si>
  <si>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</si>
  <si>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</si>
  <si>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</si>
  <si>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</si>
  <si>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</si>
  <si>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</si>
  <si>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</si>
  <si>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</si>
  <si>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</si>
  <si>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</si>
  <si>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</si>
  <si>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</si>
  <si>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</si>
  <si>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</si>
  <si>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</si>
  <si>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</si>
  <si>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</si>
  <si>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</si>
  <si>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</si>
  <si>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</si>
  <si>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</si>
  <si>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</si>
  <si>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</si>
  <si>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</si>
  <si>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</si>
  <si>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</si>
  <si>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</si>
  <si>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</si>
  <si>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</si>
  <si>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</si>
  <si>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</si>
  <si>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</si>
  <si>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</si>
  <si>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</si>
  <si>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</si>
  <si>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</si>
  <si>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</si>
  <si>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</si>
  <si>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</si>
  <si>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</si>
  <si>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</si>
  <si>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</si>
  <si>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</si>
  <si>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</si>
  <si>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</si>
  <si>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</si>
  <si>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</si>
  <si>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</si>
  <si>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</si>
  <si>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</si>
  <si>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</si>
  <si>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</si>
  <si>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</si>
  <si>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</si>
  <si>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</si>
  <si>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</si>
  <si>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</si>
  <si>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</si>
  <si>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</si>
  <si>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</si>
  <si>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</si>
  <si>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</si>
  <si>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</si>
  <si>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</si>
  <si>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</si>
  <si>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</si>
  <si>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</si>
  <si>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</si>
  <si>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</si>
  <si>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</si>
  <si>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</si>
  <si>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</si>
  <si>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</si>
  <si>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</si>
  <si>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</si>
  <si>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</si>
  <si>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</si>
  <si>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</si>
  <si>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</si>
  <si>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</si>
  <si>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</si>
  <si>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</si>
  <si>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</si>
  <si>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</si>
  <si>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</si>
  <si>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</si>
  <si>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</si>
  <si>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</si>
  <si>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</si>
  <si>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</si>
  <si>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</si>
  <si>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</si>
  <si>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</si>
  <si>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</si>
  <si>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</si>
  <si>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</si>
  <si>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</si>
  <si>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</si>
  <si>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</si>
  <si>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</si>
  <si>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</si>
  <si>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</si>
  <si>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</si>
  <si>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</si>
  <si>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</si>
  <si>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</si>
  <si>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</si>
  <si>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</si>
  <si>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</si>
  <si>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</si>
  <si>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</si>
  <si>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</si>
  <si>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</si>
  <si>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</si>
  <si>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</si>
  <si>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</si>
  <si>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</si>
  <si>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</si>
  <si>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</si>
  <si>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</si>
  <si>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</si>
  <si>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</si>
  <si>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</si>
  <si>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</si>
  <si>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</si>
  <si>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</si>
  <si>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</si>
  <si>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</si>
  <si>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</si>
  <si>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</si>
  <si>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</si>
  <si>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</si>
  <si>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</si>
  <si>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</si>
  <si>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</si>
  <si>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</si>
  <si>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</si>
  <si>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</si>
  <si>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</si>
  <si>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</si>
  <si>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</si>
  <si>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</si>
  <si>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</si>
  <si>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</si>
  <si>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</si>
  <si>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</si>
  <si>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</si>
  <si>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</si>
  <si>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</si>
  <si>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</si>
  <si>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</si>
  <si>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</si>
  <si>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</si>
  <si>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</si>
  <si>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</si>
  <si>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</si>
  <si>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</si>
  <si>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</si>
  <si>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</si>
  <si>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</si>
  <si>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</si>
  <si>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</si>
  <si>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</si>
  <si>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</si>
  <si>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</si>
  <si>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</si>
  <si>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</si>
  <si>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</si>
  <si>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</si>
  <si>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</si>
  <si>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</si>
  <si>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</si>
  <si>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</si>
  <si>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</si>
  <si>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</si>
  <si>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</si>
  <si>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</si>
  <si>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</si>
  <si>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</si>
  <si>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</si>
  <si>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</si>
  <si>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</si>
  <si>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</si>
  <si>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</si>
  <si>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</si>
  <si>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</si>
  <si>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</si>
  <si>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</si>
  <si>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</si>
  <si>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</si>
  <si>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</si>
  <si>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</si>
  <si>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</si>
  <si>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</si>
  <si>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</si>
  <si>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</si>
  <si>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</si>
  <si>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</si>
  <si>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</si>
  <si>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</si>
  <si>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</si>
  <si>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</si>
  <si>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</si>
  <si>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</si>
  <si>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</si>
  <si>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</si>
  <si>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</si>
  <si>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</si>
  <si>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</si>
  <si>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</si>
  <si>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</si>
  <si>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</si>
  <si>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</si>
  <si>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</si>
  <si>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</si>
  <si>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</si>
  <si>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</si>
  <si>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</si>
  <si>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</si>
  <si>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</si>
  <si>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</si>
  <si>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</si>
  <si>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</si>
  <si>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</si>
  <si>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</si>
  <si>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</si>
  <si>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</si>
  <si>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</si>
  <si>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</si>
  <si>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</si>
  <si>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</si>
  <si>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</si>
  <si>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</si>
  <si>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</si>
  <si>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</si>
  <si>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</si>
  <si>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</si>
  <si>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</si>
  <si>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</si>
  <si>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</si>
  <si>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</si>
  <si>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</si>
  <si>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</si>
  <si>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</si>
  <si>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</si>
  <si>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</si>
  <si>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</si>
  <si>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</si>
  <si>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</si>
  <si>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</si>
  <si>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</si>
  <si>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</si>
  <si>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</si>
  <si>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</si>
  <si>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</si>
  <si>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</si>
  <si>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</si>
  <si>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</si>
  <si>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</si>
  <si>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</si>
  <si>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</si>
  <si>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</si>
  <si>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</si>
  <si>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</si>
  <si>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</si>
  <si>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</si>
  <si>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</si>
  <si>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</si>
  <si>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</si>
  <si>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</si>
  <si>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</si>
  <si>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</si>
  <si>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</si>
  <si>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</si>
  <si>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</si>
  <si>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</si>
  <si>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</si>
  <si>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</si>
  <si>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</si>
  <si>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</si>
  <si>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</si>
  <si>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</si>
  <si>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</si>
  <si>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</si>
  <si>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</si>
  <si>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</si>
  <si>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</si>
  <si>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</si>
  <si>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</si>
  <si>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</si>
  <si>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</si>
  <si>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</si>
  <si>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</si>
  <si>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</si>
  <si>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</si>
  <si>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</si>
  <si>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</si>
  <si>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</si>
  <si>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</si>
  <si>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</si>
  <si>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</si>
  <si>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</si>
  <si>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</si>
  <si>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</si>
  <si>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</si>
  <si>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</si>
  <si>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</si>
  <si>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</si>
  <si>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</si>
  <si>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</si>
  <si>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</si>
  <si>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</si>
  <si>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</si>
  <si>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</si>
  <si>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</si>
  <si>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</si>
  <si>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</si>
  <si>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</si>
  <si>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</si>
  <si>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</si>
  <si>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</si>
  <si>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</si>
  <si>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</si>
  <si>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</si>
  <si>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</si>
  <si>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</si>
  <si>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</si>
  <si>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</si>
  <si>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</si>
  <si>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</si>
  <si>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</si>
  <si>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</si>
  <si>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</si>
  <si>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</si>
  <si>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</si>
  <si>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</si>
  <si>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</si>
  <si>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</si>
  <si>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</si>
  <si>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</si>
  <si>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</si>
  <si>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</si>
  <si>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</si>
  <si>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</si>
  <si>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</si>
  <si>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</si>
  <si>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</si>
  <si>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</si>
  <si>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</si>
  <si>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</si>
  <si>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</si>
  <si>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</si>
  <si>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</si>
  <si>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</si>
  <si>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</si>
  <si>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</si>
  <si>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</si>
  <si>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</si>
  <si>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</si>
  <si>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</si>
  <si>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</si>
  <si>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</si>
  <si>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</si>
  <si>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</si>
  <si>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</si>
  <si>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</si>
  <si>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</si>
  <si>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</si>
  <si>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</si>
  <si>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</si>
  <si>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</si>
  <si>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</si>
  <si>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</si>
  <si>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</si>
  <si>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</si>
  <si>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</si>
  <si>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</si>
  <si>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9"/>
  </si>
  <si>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</si>
  <si>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</si>
  <si>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</si>
  <si>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</si>
  <si>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</si>
  <si>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</si>
  <si>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</si>
  <si>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</si>
  <si>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</si>
  <si>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</si>
  <si>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</si>
  <si>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</si>
  <si>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</si>
  <si>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</si>
  <si>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</si>
  <si>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</si>
  <si>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</si>
  <si>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</si>
  <si>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</si>
  <si>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</si>
  <si>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</si>
  <si>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</si>
  <si>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</si>
  <si>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</si>
  <si>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</si>
  <si>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</si>
  <si>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</si>
  <si>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</si>
  <si>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</si>
  <si>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</si>
  <si>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</si>
  <si>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</si>
  <si>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</si>
  <si>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</si>
  <si>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</si>
  <si>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</si>
  <si>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</si>
  <si>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</si>
  <si>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</si>
  <si>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</si>
  <si>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</si>
  <si>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</si>
  <si>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</si>
  <si>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</si>
  <si>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</si>
  <si>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</si>
  <si>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</si>
  <si>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</si>
  <si>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</si>
  <si>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</si>
  <si>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</si>
  <si>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</si>
  <si>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</si>
  <si>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</si>
  <si>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</si>
  <si>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</si>
  <si>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</si>
  <si>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</si>
  <si>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</si>
  <si>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</si>
  <si>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</si>
  <si>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</si>
  <si>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</si>
  <si>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</si>
  <si>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</si>
  <si>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</si>
  <si>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</si>
  <si>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</si>
  <si>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</si>
  <si>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</si>
  <si>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</si>
  <si>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</si>
  <si>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</si>
  <si>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</si>
  <si>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</si>
  <si>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</si>
  <si>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</si>
  <si>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</si>
  <si>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</si>
  <si>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</si>
  <si>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</si>
  <si>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</si>
  <si>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</si>
  <si>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</si>
  <si>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</si>
  <si>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</si>
  <si>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</si>
  <si>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</si>
  <si>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</si>
  <si>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</si>
  <si>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</si>
  <si>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</si>
  <si>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</si>
  <si>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</si>
  <si>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</si>
  <si>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</si>
  <si>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</si>
  <si>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</si>
  <si>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</si>
  <si>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</si>
  <si>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</si>
  <si>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</si>
  <si>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</si>
  <si>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</si>
  <si>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</si>
  <si>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</si>
  <si>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</si>
  <si>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</si>
  <si>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</si>
  <si>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</si>
  <si>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</si>
  <si>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</si>
  <si>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</si>
  <si>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</si>
  <si>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</si>
  <si>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</si>
  <si>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</si>
  <si>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</si>
  <si>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</si>
  <si>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</si>
  <si>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</si>
  <si>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</si>
  <si>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</si>
  <si>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</si>
  <si>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</si>
  <si>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</si>
  <si>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</si>
  <si>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</si>
  <si>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</si>
  <si>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7"/>
  </si>
  <si>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</si>
  <si>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</si>
  <si>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</si>
  <si>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</si>
  <si>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</si>
  <si>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</si>
  <si>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</si>
  <si>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</si>
  <si>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</si>
  <si>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</si>
  <si>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</si>
  <si>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</si>
  <si>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</si>
  <si>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</si>
  <si>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</si>
  <si>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</si>
  <si>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</si>
  <si>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</si>
  <si>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</si>
  <si>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</si>
  <si>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</si>
  <si>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</si>
  <si>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</si>
  <si>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Caplugs (Protective Industries)</t>
  </si>
  <si>
    <t>Buffalo, NY, Erie, PA, Rancho Dominguez, CA</t>
  </si>
  <si>
    <t>DUNS numbers 800221918, 098203461, 796778889</t>
  </si>
  <si>
    <t>2150 Elmwood Avenue  Buffalo, NY 14207</t>
  </si>
  <si>
    <t>716-876-9855</t>
  </si>
  <si>
    <t>Mineral is not intentionally added or contained in any products.</t>
  </si>
  <si>
    <t xml:space="preserve">Some of our raw materials may contain tin in compound form.  Compounds are not subject to the Conflict Mineral rule.  Since the tin used is present compound form it is not in the scope of the SEC reporting and therefore excluded. </t>
  </si>
  <si>
    <t>https://www.caplugs.com/content/Quality.html</t>
  </si>
  <si>
    <t>Stated on our Terms and Conditions.</t>
  </si>
  <si>
    <t>Completed CMRT including Smelter list required from vendors that provide materials containing 3TG's.</t>
  </si>
  <si>
    <t>We review against our policies.</t>
  </si>
  <si>
    <t>ISO 14001, ISO 9001, IATF 16949, ISO 13485 certified.</t>
  </si>
  <si>
    <t xml:space="preserve">We are not subject to the SEC Conflict Minerals rule. </t>
  </si>
  <si>
    <t>Kim Greene</t>
  </si>
  <si>
    <t>kim.greene@caplugs.com</t>
  </si>
  <si>
    <t>Quality Engineer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</si>
</sst>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47">
    <font>
      <sz val="10"/>
      <name val="Verdana"/>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12"/>
      <color theme="10"/>
      <name val="Calibri"/>
      <family val="2"/>
      <scheme val="minor"/>
    </font>
    <font>
      <sz val="11"/>
      <color theme="1"/>
      <name val="Calibri"/>
      <family val="3"/>
      <charset val="129"/>
      <scheme val="minor"/>
    </font>
    <font>
      <sz val="10"/>
      <color theme="1"/>
      <name val="ＭＳ Ｐゴシック"/>
      <family val="2"/>
      <charset val="128"/>
    </font>
    <font>
      <sz val="12"/>
      <color theme="1"/>
      <name val="Calibri"/>
      <family val="2"/>
      <scheme val="min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71">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rgb="FF003366"/>
      </left>
      <right/>
      <top style="thin">
        <color rgb="FF003366"/>
      </top>
      <bottom/>
      <diagonal/>
    </border>
    <border>
      <left/>
      <right/>
      <top style="thin">
        <color rgb="FF003366"/>
      </top>
      <bottom/>
      <diagonal/>
    </border>
    <border>
      <left/>
      <right style="thin">
        <color rgb="FF003366"/>
      </right>
      <top style="thin">
        <color rgb="FF003366"/>
      </top>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right style="thin">
        <color rgb="FF003366"/>
      </right>
      <top style="thin">
        <color rgb="FF003366"/>
      </top>
      <bottom style="thin">
        <color rgb="FF003366"/>
      </bottom>
      <diagonal/>
    </border>
  </borders>
  <cellStyleXfs count="674">
    <xf numFmtId="0" fontId="0" fillId="0" borderId="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2" fillId="29" borderId="0" applyNumberFormat="0" applyBorder="0" applyAlignment="0" applyProtection="0"/>
    <xf numFmtId="0" fontId="73" fillId="29" borderId="0" applyNumberFormat="0" applyBorder="0" applyAlignment="0" applyProtection="0"/>
    <xf numFmtId="0" fontId="74" fillId="30" borderId="55" applyNumberFormat="0" applyAlignment="0" applyProtection="0"/>
    <xf numFmtId="0" fontId="75" fillId="31" borderId="56"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7" fillId="0" borderId="0"/>
    <xf numFmtId="0" fontId="76" fillId="0" borderId="0" applyNumberFormat="0" applyFill="0" applyBorder="0" applyAlignment="0" applyProtection="0"/>
    <xf numFmtId="0" fontId="77" fillId="32" borderId="0" applyNumberFormat="0" applyBorder="0" applyAlignment="0" applyProtection="0"/>
    <xf numFmtId="0" fontId="78" fillId="0" borderId="57" applyNumberFormat="0" applyFill="0" applyAlignment="0" applyProtection="0"/>
    <xf numFmtId="0" fontId="79" fillId="0" borderId="58" applyNumberFormat="0" applyFill="0" applyAlignment="0" applyProtection="0"/>
    <xf numFmtId="0" fontId="80" fillId="0" borderId="59" applyNumberFormat="0" applyFill="0" applyAlignment="0" applyProtection="0"/>
    <xf numFmtId="0" fontId="80" fillId="0" borderId="0" applyNumberFormat="0" applyFill="0" applyBorder="0" applyAlignment="0" applyProtection="0"/>
    <xf numFmtId="0" fontId="8" fillId="0" borderId="0" applyNumberFormat="0" applyFill="0" applyBorder="0" applyAlignment="0" applyProtection="0">
      <alignment vertical="top"/>
      <protection locked="0"/>
    </xf>
    <xf numFmtId="164" fontId="81" fillId="0" borderId="0" applyNumberFormat="0" applyFill="0" applyBorder="0" applyAlignment="0" applyProtection="0"/>
    <xf numFmtId="0" fontId="82" fillId="0" borderId="0" applyNumberFormat="0" applyFill="0" applyBorder="0" applyAlignment="0" applyProtection="0"/>
    <xf numFmtId="164" fontId="81" fillId="0" borderId="0" applyNumberFormat="0" applyFill="0" applyBorder="0" applyAlignment="0" applyProtection="0">
      <alignment vertical="top"/>
      <protection locked="0"/>
    </xf>
    <xf numFmtId="164" fontId="81" fillId="0" borderId="0" applyNumberFormat="0" applyFill="0" applyBorder="0" applyAlignment="0" applyProtection="0">
      <alignment vertical="top"/>
      <protection locked="0"/>
    </xf>
    <xf numFmtId="0" fontId="83" fillId="0" borderId="0" applyNumberFormat="0" applyFill="0" applyBorder="0" applyAlignment="0" applyProtection="0"/>
    <xf numFmtId="0" fontId="8" fillId="0" borderId="0" applyNumberFormat="0" applyFill="0" applyBorder="0" applyAlignment="0" applyProtection="0">
      <alignment vertical="top"/>
      <protection locked="0"/>
    </xf>
    <xf numFmtId="164" fontId="81" fillId="0" borderId="0" applyNumberFormat="0" applyFill="0" applyBorder="0" applyAlignment="0" applyProtection="0">
      <alignment vertical="top"/>
      <protection locked="0"/>
    </xf>
    <xf numFmtId="0" fontId="84" fillId="33" borderId="55" applyNumberFormat="0" applyAlignment="0" applyProtection="0"/>
    <xf numFmtId="0" fontId="85" fillId="0" borderId="60" applyNumberFormat="0" applyFill="0" applyAlignment="0" applyProtection="0"/>
    <xf numFmtId="0" fontId="86" fillId="34" borderId="0" applyNumberFormat="0" applyBorder="0" applyAlignment="0" applyProtection="0"/>
    <xf numFmtId="164" fontId="87" fillId="0" borderId="0"/>
    <xf numFmtId="0" fontId="7" fillId="0" borderId="0"/>
    <xf numFmtId="0" fontId="7" fillId="0" borderId="0"/>
    <xf numFmtId="164" fontId="8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87" fillId="0" borderId="0"/>
    <xf numFmtId="0" fontId="87" fillId="0" borderId="0"/>
    <xf numFmtId="164" fontId="87" fillId="0" borderId="0"/>
    <xf numFmtId="0" fontId="6" fillId="0" borderId="0"/>
    <xf numFmtId="164" fontId="7" fillId="0" borderId="0"/>
    <xf numFmtId="0" fontId="70" fillId="0" borderId="0"/>
    <xf numFmtId="0" fontId="70" fillId="0" borderId="0"/>
    <xf numFmtId="164" fontId="6" fillId="0" borderId="0"/>
    <xf numFmtId="0" fontId="70" fillId="0" borderId="0"/>
    <xf numFmtId="0" fontId="6" fillId="0" borderId="0"/>
    <xf numFmtId="0" fontId="70" fillId="0" borderId="0"/>
    <xf numFmtId="0" fontId="88" fillId="0" borderId="0">
      <alignment vertical="center"/>
    </xf>
    <xf numFmtId="164" fontId="87" fillId="0" borderId="0"/>
    <xf numFmtId="0" fontId="89" fillId="0" borderId="0"/>
    <xf numFmtId="0" fontId="70" fillId="0" borderId="0"/>
    <xf numFmtId="0" fontId="7" fillId="0" borderId="0"/>
    <xf numFmtId="0" fontId="89" fillId="0" borderId="0"/>
    <xf numFmtId="0" fontId="70" fillId="0" borderId="0"/>
    <xf numFmtId="0" fontId="70" fillId="0" borderId="0"/>
    <xf numFmtId="0" fontId="70" fillId="0" borderId="0"/>
    <xf numFmtId="0" fontId="70" fillId="0" borderId="0"/>
    <xf numFmtId="0" fontId="70" fillId="0" borderId="0"/>
    <xf numFmtId="0" fontId="7" fillId="0" borderId="0"/>
    <xf numFmtId="0" fontId="70" fillId="0" borderId="0"/>
    <xf numFmtId="0" fontId="7"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9" fillId="0" borderId="0"/>
    <xf numFmtId="0" fontId="89"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0" borderId="0"/>
    <xf numFmtId="0" fontId="70" fillId="0" borderId="0"/>
    <xf numFmtId="164" fontId="87" fillId="0" borderId="0"/>
    <xf numFmtId="164" fontId="87" fillId="0" borderId="0"/>
    <xf numFmtId="0" fontId="90" fillId="0" borderId="0"/>
    <xf numFmtId="0" fontId="67" fillId="0" borderId="0"/>
    <xf numFmtId="0" fontId="11" fillId="0" borderId="0"/>
    <xf numFmtId="0" fontId="70" fillId="35" borderId="61" applyNumberFormat="0" applyFont="0" applyAlignment="0" applyProtection="0"/>
    <xf numFmtId="0" fontId="91" fillId="30" borderId="62" applyNumberFormat="0" applyAlignment="0" applyProtection="0"/>
    <xf numFmtId="9" fontId="11" fillId="0" borderId="0" applyFont="0" applyFill="0" applyBorder="0" applyAlignment="0" applyProtection="0"/>
    <xf numFmtId="0" fontId="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92" fillId="0" borderId="0" applyNumberFormat="0" applyFill="0" applyBorder="0" applyAlignment="0" applyProtection="0"/>
    <xf numFmtId="0" fontId="93" fillId="0" borderId="63" applyNumberFormat="0" applyFill="0" applyAlignment="0" applyProtection="0"/>
    <xf numFmtId="0" fontId="94" fillId="0" borderId="0" applyNumberFormat="0" applyFill="0" applyBorder="0" applyAlignment="0" applyProtection="0"/>
    <xf numFmtId="164" fontId="11" fillId="0" borderId="0"/>
    <xf numFmtId="0" fontId="7" fillId="0" borderId="0"/>
    <xf numFmtId="0" fontId="7" fillId="0" borderId="0"/>
    <xf numFmtId="0" fontId="7" fillId="0" borderId="0"/>
    <xf numFmtId="164" fontId="7" fillId="0" borderId="0"/>
    <xf numFmtId="0" fontId="7" fillId="0" borderId="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41" fillId="17" borderId="0" applyNumberFormat="0" applyBorder="0" applyAlignment="0" applyProtection="0"/>
    <xf numFmtId="0" fontId="141" fillId="18" borderId="0" applyNumberFormat="0" applyBorder="0" applyAlignment="0" applyProtection="0"/>
    <xf numFmtId="0" fontId="141" fillId="19" borderId="0" applyNumberFormat="0" applyBorder="0" applyAlignment="0" applyProtection="0"/>
    <xf numFmtId="0" fontId="141" fillId="20" borderId="0" applyNumberFormat="0" applyBorder="0" applyAlignment="0" applyProtection="0"/>
    <xf numFmtId="0" fontId="141" fillId="21" borderId="0" applyNumberFormat="0" applyBorder="0" applyAlignment="0" applyProtection="0"/>
    <xf numFmtId="0" fontId="141" fillId="22" borderId="0" applyNumberFormat="0" applyBorder="0" applyAlignment="0" applyProtection="0"/>
    <xf numFmtId="0" fontId="141" fillId="23" borderId="0" applyNumberFormat="0" applyBorder="0" applyAlignment="0" applyProtection="0"/>
    <xf numFmtId="0" fontId="141" fillId="24" borderId="0" applyNumberFormat="0" applyBorder="0" applyAlignment="0" applyProtection="0"/>
    <xf numFmtId="0" fontId="141" fillId="25" borderId="0" applyNumberFormat="0" applyBorder="0" applyAlignment="0" applyProtection="0"/>
    <xf numFmtId="0" fontId="141" fillId="26" borderId="0" applyNumberFormat="0" applyBorder="0" applyAlignment="0" applyProtection="0"/>
    <xf numFmtId="0" fontId="141" fillId="27" borderId="0" applyNumberFormat="0" applyBorder="0" applyAlignment="0" applyProtection="0"/>
    <xf numFmtId="0" fontId="141" fillId="28" borderId="0" applyNumberFormat="0" applyBorder="0" applyAlignment="0" applyProtection="0"/>
    <xf numFmtId="0" fontId="131" fillId="29" borderId="0" applyNumberFormat="0" applyBorder="0" applyAlignment="0" applyProtection="0"/>
    <xf numFmtId="0" fontId="135" fillId="30" borderId="55" applyNumberFormat="0" applyAlignment="0" applyProtection="0"/>
    <xf numFmtId="0" fontId="137" fillId="31" borderId="56" applyNumberFormat="0" applyAlignment="0" applyProtection="0"/>
    <xf numFmtId="0" fontId="139" fillId="0" borderId="0" applyNumberFormat="0" applyFill="0" applyBorder="0" applyAlignment="0" applyProtection="0"/>
    <xf numFmtId="0" fontId="130" fillId="32" borderId="0" applyNumberFormat="0" applyBorder="0" applyAlignment="0" applyProtection="0"/>
    <xf numFmtId="0" fontId="127" fillId="0" borderId="57" applyNumberFormat="0" applyFill="0" applyAlignment="0" applyProtection="0"/>
    <xf numFmtId="0" fontId="128" fillId="0" borderId="58" applyNumberFormat="0" applyFill="0" applyAlignment="0" applyProtection="0"/>
    <xf numFmtId="0" fontId="129" fillId="0" borderId="59" applyNumberFormat="0" applyFill="0" applyAlignment="0" applyProtection="0"/>
    <xf numFmtId="0" fontId="129"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33" fillId="33" borderId="55" applyNumberFormat="0" applyAlignment="0" applyProtection="0"/>
    <xf numFmtId="0" fontId="136" fillId="0" borderId="60" applyNumberFormat="0" applyFill="0" applyAlignment="0" applyProtection="0"/>
    <xf numFmtId="0" fontId="132" fillId="34" borderId="0" applyNumberFormat="0" applyBorder="0" applyAlignment="0" applyProtection="0"/>
    <xf numFmtId="0" fontId="1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4" fillId="0" borderId="0"/>
    <xf numFmtId="0" fontId="1" fillId="0" borderId="0"/>
    <xf numFmtId="0" fontId="1" fillId="0" borderId="0"/>
    <xf numFmtId="0" fontId="1" fillId="0" borderId="0"/>
    <xf numFmtId="0" fontId="1" fillId="0" borderId="0"/>
    <xf numFmtId="0" fontId="14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7" fillId="0" borderId="0"/>
    <xf numFmtId="0" fontId="7" fillId="0" borderId="0"/>
    <xf numFmtId="0" fontId="1" fillId="35" borderId="61" applyNumberFormat="0" applyFont="0" applyAlignment="0" applyProtection="0"/>
    <xf numFmtId="0" fontId="134" fillId="30" borderId="62"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applyNumberFormat="0" applyFill="0" applyBorder="0" applyAlignment="0" applyProtection="0"/>
    <xf numFmtId="0" fontId="140" fillId="0" borderId="63" applyNumberFormat="0" applyFill="0" applyAlignment="0" applyProtection="0"/>
    <xf numFmtId="0" fontId="138" fillId="0" borderId="0" applyNumberFormat="0" applyFill="0" applyBorder="0" applyAlignment="0" applyProtection="0"/>
    <xf numFmtId="0" fontId="11" fillId="0" borderId="0"/>
  </cellStyleXfs>
  <cellXfs count="445">
    <xf numFmtId="0" fontId="0" fillId="0" borderId="0" xfId="0"/>
    <xf numFmtId="0" fontId="16" fillId="2" borderId="1" xfId="0" applyFont="1" applyFill="1" applyBorder="1" applyAlignment="1" applyProtection="1">
      <alignment horizontal="center" vertical="center"/>
    </xf>
    <xf numFmtId="0" fontId="26" fillId="2" borderId="2" xfId="570" applyFont="1" applyFill="1" applyBorder="1" applyAlignment="1">
      <alignment horizontal="center" vertical="top" wrapText="1"/>
    </xf>
    <xf numFmtId="0" fontId="0" fillId="2" borderId="0" xfId="0" applyFill="1"/>
    <xf numFmtId="0" fontId="12" fillId="2" borderId="0" xfId="0" applyFont="1" applyFill="1" applyBorder="1" applyAlignment="1">
      <alignment horizontal="center" vertical="center"/>
    </xf>
    <xf numFmtId="0" fontId="7" fillId="2" borderId="0" xfId="0" applyFont="1" applyFill="1" applyBorder="1"/>
    <xf numFmtId="0" fontId="10" fillId="2" borderId="0" xfId="0" applyFont="1" applyFill="1" applyBorder="1"/>
    <xf numFmtId="0" fontId="15"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2" fillId="2" borderId="0" xfId="0" applyFont="1" applyFill="1" applyBorder="1" applyAlignment="1" applyProtection="1">
      <alignment vertical="center"/>
    </xf>
    <xf numFmtId="0" fontId="18" fillId="2" borderId="0" xfId="0" applyFont="1" applyFill="1" applyBorder="1" applyAlignment="1" applyProtection="1">
      <alignment horizontal="left" wrapText="1"/>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center" vertical="center"/>
    </xf>
    <xf numFmtId="0" fontId="0" fillId="2" borderId="0" xfId="0" applyFill="1" applyAlignment="1" applyProtection="1">
      <alignment vertical="top"/>
    </xf>
    <xf numFmtId="0" fontId="10" fillId="2" borderId="0" xfId="0" applyFont="1" applyFill="1" applyBorder="1" applyProtection="1">
      <protection hidden="1"/>
    </xf>
    <xf numFmtId="0" fontId="12" fillId="2" borderId="0" xfId="0" applyFont="1" applyFill="1" applyBorder="1" applyAlignment="1" applyProtection="1">
      <alignment horizontal="center" vertical="top"/>
      <protection hidden="1"/>
    </xf>
    <xf numFmtId="0" fontId="12" fillId="2" borderId="0" xfId="0" applyFont="1" applyFill="1" applyBorder="1" applyAlignment="1" applyProtection="1">
      <alignment vertical="center"/>
      <protection hidden="1"/>
    </xf>
    <xf numFmtId="0" fontId="16" fillId="2" borderId="0" xfId="0" applyFont="1" applyFill="1" applyBorder="1" applyAlignment="1" applyProtection="1">
      <alignment horizontal="left" wrapText="1"/>
      <protection hidden="1"/>
    </xf>
    <xf numFmtId="0" fontId="0" fillId="0" borderId="0" xfId="0" applyProtection="1">
      <protection hidden="1"/>
    </xf>
    <xf numFmtId="0" fontId="7" fillId="2" borderId="0" xfId="0" applyFont="1" applyFill="1" applyProtection="1"/>
    <xf numFmtId="0" fontId="7"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5" fillId="2" borderId="0" xfId="0" applyFont="1" applyFill="1" applyBorder="1" applyAlignment="1" applyProtection="1">
      <alignment horizontal="right" vertical="center"/>
      <protection hidden="1"/>
    </xf>
    <xf numFmtId="0" fontId="0" fillId="0" borderId="0" xfId="0" applyAlignment="1"/>
    <xf numFmtId="0" fontId="12" fillId="2" borderId="6"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hidden="1"/>
    </xf>
    <xf numFmtId="0" fontId="12" fillId="2" borderId="8"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570" applyFont="1" applyFill="1" applyBorder="1" applyAlignment="1">
      <alignment vertical="top" wrapText="1"/>
    </xf>
    <xf numFmtId="0" fontId="10" fillId="2" borderId="0" xfId="0" applyFont="1" applyFill="1" applyBorder="1" applyAlignment="1"/>
    <xf numFmtId="164" fontId="26" fillId="2" borderId="9" xfId="570" applyNumberFormat="1" applyFont="1" applyFill="1" applyBorder="1" applyAlignment="1">
      <alignment horizontal="center" vertical="top" wrapText="1"/>
    </xf>
    <xf numFmtId="0" fontId="12" fillId="2" borderId="0" xfId="0" applyFont="1" applyFill="1" applyBorder="1" applyAlignment="1">
      <alignment horizontal="left"/>
    </xf>
    <xf numFmtId="0" fontId="15" fillId="2" borderId="0" xfId="0" applyFont="1" applyFill="1" applyBorder="1" applyAlignment="1">
      <alignment horizontal="left"/>
    </xf>
    <xf numFmtId="0" fontId="39" fillId="2" borderId="10" xfId="570" applyFont="1" applyFill="1" applyBorder="1" applyAlignment="1">
      <alignment horizontal="center" vertical="center" wrapText="1"/>
    </xf>
    <xf numFmtId="0" fontId="39"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2" fillId="2" borderId="12" xfId="0" applyFont="1" applyFill="1" applyBorder="1" applyAlignment="1" applyProtection="1">
      <alignment vertical="center"/>
    </xf>
    <xf numFmtId="0" fontId="2" fillId="2" borderId="7" xfId="0" applyFont="1" applyFill="1" applyBorder="1" applyAlignment="1" applyProtection="1">
      <alignment vertical="center"/>
    </xf>
    <xf numFmtId="0" fontId="19" fillId="2" borderId="13" xfId="0" applyFont="1" applyFill="1" applyBorder="1" applyAlignment="1" applyProtection="1">
      <alignment horizontal="center" vertical="center"/>
      <protection locked="0" hidden="1"/>
    </xf>
    <xf numFmtId="0" fontId="12" fillId="2" borderId="14" xfId="0" applyFont="1" applyFill="1" applyBorder="1" applyAlignment="1" applyProtection="1">
      <alignment vertical="center"/>
    </xf>
    <xf numFmtId="0" fontId="2" fillId="2" borderId="15" xfId="0" applyFont="1" applyFill="1" applyBorder="1" applyAlignment="1" applyProtection="1">
      <alignment vertical="center"/>
    </xf>
    <xf numFmtId="0" fontId="15" fillId="2" borderId="13" xfId="0" applyFont="1" applyFill="1" applyBorder="1" applyAlignment="1" applyProtection="1">
      <alignment horizontal="right" vertical="center"/>
      <protection hidden="1"/>
    </xf>
    <xf numFmtId="0" fontId="12" fillId="2" borderId="6" xfId="0" applyFont="1" applyFill="1" applyBorder="1" applyAlignment="1" applyProtection="1">
      <alignment vertical="center"/>
    </xf>
    <xf numFmtId="0" fontId="12" fillId="2" borderId="16" xfId="0" applyFont="1" applyFill="1" applyBorder="1" applyAlignment="1" applyProtection="1">
      <alignment vertical="center"/>
    </xf>
    <xf numFmtId="0" fontId="2" fillId="2" borderId="17" xfId="0" applyFont="1" applyFill="1" applyBorder="1" applyAlignment="1" applyProtection="1">
      <alignment vertical="center"/>
    </xf>
    <xf numFmtId="0" fontId="15" fillId="2" borderId="18" xfId="0" applyFont="1" applyFill="1" applyBorder="1" applyAlignment="1" applyProtection="1">
      <alignment wrapText="1"/>
      <protection hidden="1"/>
    </xf>
    <xf numFmtId="0" fontId="0" fillId="3" borderId="10" xfId="0" applyFill="1" applyBorder="1" applyProtection="1"/>
    <xf numFmtId="0" fontId="15"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2"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2" fillId="2" borderId="21" xfId="0" applyFont="1" applyFill="1" applyBorder="1" applyAlignment="1" applyProtection="1">
      <alignment vertical="center"/>
    </xf>
    <xf numFmtId="2" fontId="15" fillId="2" borderId="1" xfId="0" applyNumberFormat="1" applyFont="1" applyFill="1" applyBorder="1" applyAlignment="1" applyProtection="1">
      <alignment horizontal="left" wrapText="1"/>
      <protection hidden="1"/>
    </xf>
    <xf numFmtId="0" fontId="15" fillId="2" borderId="19" xfId="0" applyFont="1" applyFill="1" applyBorder="1" applyAlignment="1" applyProtection="1">
      <alignment horizontal="left"/>
      <protection hidden="1"/>
    </xf>
    <xf numFmtId="0" fontId="16" fillId="2" borderId="1" xfId="0" applyFont="1" applyFill="1" applyBorder="1" applyAlignment="1" applyProtection="1">
      <alignment horizontal="left" vertical="center"/>
    </xf>
    <xf numFmtId="0" fontId="2" fillId="2" borderId="22" xfId="0" applyFont="1" applyFill="1" applyBorder="1" applyAlignment="1" applyProtection="1">
      <alignment vertical="center"/>
    </xf>
    <xf numFmtId="0" fontId="16" fillId="2" borderId="13" xfId="0" applyFont="1" applyFill="1" applyBorder="1" applyAlignment="1" applyProtection="1">
      <alignment vertical="center" wrapText="1"/>
      <protection hidden="1"/>
    </xf>
    <xf numFmtId="0" fontId="16" fillId="2" borderId="12" xfId="0" applyFont="1" applyFill="1" applyBorder="1" applyAlignment="1" applyProtection="1">
      <alignment vertical="center"/>
    </xf>
    <xf numFmtId="0" fontId="16" fillId="2" borderId="1" xfId="0" applyFont="1" applyFill="1" applyBorder="1" applyAlignment="1" applyProtection="1">
      <alignment vertical="center" wrapText="1"/>
      <protection hidden="1"/>
    </xf>
    <xf numFmtId="2" fontId="17" fillId="2" borderId="1" xfId="0" applyNumberFormat="1" applyFont="1" applyFill="1" applyBorder="1" applyAlignment="1" applyProtection="1">
      <alignment horizontal="left" wrapText="1"/>
      <protection hidden="1"/>
    </xf>
    <xf numFmtId="0" fontId="16" fillId="2" borderId="1" xfId="0" applyFont="1" applyFill="1" applyBorder="1" applyAlignment="1" applyProtection="1">
      <alignment vertical="center"/>
    </xf>
    <xf numFmtId="0" fontId="16" fillId="2" borderId="1" xfId="0" applyFont="1" applyFill="1" applyBorder="1" applyAlignment="1" applyProtection="1">
      <alignment horizontal="center" vertical="center" wrapText="1"/>
      <protection hidden="1"/>
    </xf>
    <xf numFmtId="0" fontId="12" fillId="2" borderId="1" xfId="0" applyFont="1" applyFill="1" applyBorder="1" applyAlignment="1" applyProtection="1">
      <alignment horizontal="left" vertical="center"/>
      <protection hidden="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xf>
    <xf numFmtId="0" fontId="2" fillId="2" borderId="8" xfId="0" applyFont="1" applyFill="1" applyBorder="1" applyAlignment="1" applyProtection="1">
      <alignment vertical="center"/>
    </xf>
    <xf numFmtId="0" fontId="3" fillId="2" borderId="13" xfId="0" applyFont="1" applyFill="1" applyBorder="1" applyAlignment="1" applyProtection="1">
      <alignment horizontal="left" vertical="top" wrapText="1"/>
      <protection hidden="1"/>
    </xf>
    <xf numFmtId="0" fontId="10" fillId="0" borderId="0" xfId="589" applyFont="1" applyFill="1" applyAlignment="1" applyProtection="1"/>
    <xf numFmtId="0" fontId="7"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3" fillId="0" borderId="0" xfId="0" applyFont="1" applyAlignment="1" applyProtection="1">
      <alignment horizontal="center"/>
      <protection hidden="1"/>
    </xf>
    <xf numFmtId="0" fontId="27" fillId="0" borderId="0" xfId="0" applyFont="1" applyProtection="1">
      <protection hidden="1"/>
    </xf>
    <xf numFmtId="3" fontId="7" fillId="3" borderId="0" xfId="0" applyNumberFormat="1" applyFont="1" applyFill="1" applyAlignment="1" applyProtection="1">
      <protection hidden="1"/>
    </xf>
    <xf numFmtId="0" fontId="7" fillId="3" borderId="0" xfId="0" applyFont="1" applyFill="1" applyProtection="1">
      <protection hidden="1"/>
    </xf>
    <xf numFmtId="0" fontId="7" fillId="0" borderId="0" xfId="0" applyFont="1" applyFill="1" applyProtection="1">
      <protection hidden="1"/>
    </xf>
    <xf numFmtId="0" fontId="7" fillId="0" borderId="0" xfId="0" applyFont="1" applyAlignment="1" applyProtection="1">
      <alignment wrapText="1"/>
      <protection hidden="1"/>
    </xf>
    <xf numFmtId="0" fontId="15" fillId="2" borderId="18" xfId="0" applyFont="1" applyFill="1" applyBorder="1" applyAlignment="1" applyProtection="1">
      <alignment horizontal="center" wrapText="1"/>
      <protection hidden="1"/>
    </xf>
    <xf numFmtId="0" fontId="15"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2" fillId="2" borderId="24" xfId="0" applyFont="1" applyFill="1" applyBorder="1" applyAlignment="1" applyProtection="1">
      <alignment vertical="center"/>
      <protection hidden="1"/>
    </xf>
    <xf numFmtId="0" fontId="12" fillId="2" borderId="12" xfId="0" applyFont="1" applyFill="1" applyBorder="1" applyAlignment="1" applyProtection="1">
      <alignment vertical="center"/>
      <protection hidden="1"/>
    </xf>
    <xf numFmtId="0" fontId="12" fillId="2" borderId="25" xfId="0" applyFont="1" applyFill="1" applyBorder="1" applyAlignment="1" applyProtection="1">
      <alignment vertical="center"/>
      <protection hidden="1"/>
    </xf>
    <xf numFmtId="0" fontId="15" fillId="2" borderId="0" xfId="0" applyFont="1" applyFill="1" applyBorder="1" applyAlignment="1" applyProtection="1">
      <alignment wrapText="1"/>
      <protection hidden="1"/>
    </xf>
    <xf numFmtId="0" fontId="12" fillId="2" borderId="0" xfId="0" applyFont="1" applyFill="1" applyBorder="1" applyAlignment="1" applyProtection="1">
      <alignment horizontal="left" vertical="center"/>
      <protection hidden="1"/>
    </xf>
    <xf numFmtId="2" fontId="15" fillId="2" borderId="19" xfId="0" applyNumberFormat="1"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protection hidden="1"/>
    </xf>
    <xf numFmtId="0" fontId="18"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6" fillId="2" borderId="19" xfId="0" applyFont="1" applyFill="1" applyBorder="1" applyAlignment="1" applyProtection="1">
      <alignment horizontal="center" vertical="center"/>
      <protection hidden="1"/>
    </xf>
    <xf numFmtId="0" fontId="16" fillId="2" borderId="19" xfId="0" applyFont="1" applyFill="1" applyBorder="1" applyAlignment="1" applyProtection="1">
      <alignment horizontal="left" vertical="center"/>
      <protection hidden="1"/>
    </xf>
    <xf numFmtId="0" fontId="16"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7" fillId="0" borderId="0" xfId="0" applyNumberFormat="1" applyFont="1" applyProtection="1">
      <protection hidden="1"/>
    </xf>
    <xf numFmtId="1" fontId="7" fillId="3" borderId="0" xfId="0" applyNumberFormat="1" applyFont="1" applyFill="1" applyProtection="1">
      <protection hidden="1"/>
    </xf>
    <xf numFmtId="0" fontId="8"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8" fillId="0" borderId="10" xfId="487" applyFill="1" applyBorder="1" applyAlignment="1" applyProtection="1">
      <alignment vertical="center" wrapText="1"/>
      <protection hidden="1"/>
    </xf>
    <xf numFmtId="0" fontId="8" fillId="0" borderId="10" xfId="487" applyBorder="1" applyAlignment="1" applyProtection="1">
      <alignment vertical="center" wrapText="1"/>
    </xf>
    <xf numFmtId="0" fontId="16"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4" fillId="0" borderId="0" xfId="0" applyFont="1" applyAlignment="1">
      <alignment wrapText="1"/>
    </xf>
    <xf numFmtId="0" fontId="4"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7" fillId="0" borderId="0" xfId="0" applyFont="1" applyFill="1" applyBorder="1"/>
    <xf numFmtId="0" fontId="0" fillId="0" borderId="0" xfId="0" applyFont="1" applyFill="1" applyBorder="1"/>
    <xf numFmtId="0" fontId="3" fillId="0" borderId="26" xfId="0" applyNumberFormat="1" applyFont="1" applyFill="1" applyBorder="1" applyAlignment="1" applyProtection="1">
      <alignment vertical="center" wrapText="1"/>
      <protection hidden="1"/>
    </xf>
    <xf numFmtId="0" fontId="23" fillId="0" borderId="26" xfId="487" applyFont="1" applyBorder="1" applyAlignment="1" applyProtection="1">
      <alignment horizontal="center"/>
      <protection hidden="1"/>
    </xf>
    <xf numFmtId="0" fontId="3" fillId="0" borderId="27" xfId="0" applyNumberFormat="1" applyFont="1" applyFill="1" applyBorder="1" applyAlignment="1" applyProtection="1">
      <alignment vertical="center" wrapText="1"/>
      <protection hidden="1"/>
    </xf>
    <xf numFmtId="0" fontId="35" fillId="0" borderId="26" xfId="0" applyNumberFormat="1" applyFont="1" applyFill="1" applyBorder="1" applyAlignment="1" applyProtection="1">
      <alignment vertical="center" wrapText="1"/>
      <protection hidden="1"/>
    </xf>
    <xf numFmtId="0" fontId="4" fillId="4" borderId="26" xfId="0" applyFont="1" applyFill="1" applyBorder="1" applyAlignment="1" applyProtection="1">
      <alignment wrapText="1"/>
      <protection hidden="1"/>
    </xf>
    <xf numFmtId="0" fontId="4" fillId="4" borderId="26" xfId="0" applyFont="1" applyFill="1" applyBorder="1" applyAlignment="1" applyProtection="1">
      <protection hidden="1"/>
    </xf>
    <xf numFmtId="0" fontId="4" fillId="0" borderId="0" xfId="0" applyFont="1" applyFill="1"/>
    <xf numFmtId="0" fontId="4" fillId="0" borderId="0" xfId="0" applyFont="1" applyFill="1" applyAlignment="1">
      <alignment wrapText="1"/>
    </xf>
    <xf numFmtId="0" fontId="4" fillId="0" borderId="0" xfId="0" applyFont="1" applyFill="1" applyProtection="1"/>
    <xf numFmtId="0" fontId="0" fillId="0" borderId="0" xfId="0" applyFill="1" applyProtection="1"/>
    <xf numFmtId="0" fontId="0" fillId="0" borderId="0" xfId="0" applyFill="1" applyAlignment="1" applyProtection="1"/>
    <xf numFmtId="0" fontId="7" fillId="0" borderId="0" xfId="0" applyFont="1" applyFill="1" applyProtection="1"/>
    <xf numFmtId="0" fontId="7"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4" fillId="0" borderId="6" xfId="0" applyFont="1" applyFill="1" applyBorder="1" applyAlignment="1" applyProtection="1">
      <alignment wrapText="1"/>
    </xf>
    <xf numFmtId="0" fontId="0" fillId="0" borderId="0" xfId="0" applyFill="1" applyAlignment="1" applyProtection="1">
      <alignment vertical="top" wrapText="1"/>
    </xf>
    <xf numFmtId="0" fontId="4" fillId="0" borderId="6" xfId="0" applyFont="1" applyFill="1" applyBorder="1" applyAlignment="1" applyProtection="1">
      <alignment vertical="top" wrapText="1"/>
    </xf>
    <xf numFmtId="0" fontId="4" fillId="0" borderId="0" xfId="0" applyFont="1" applyFill="1" applyAlignment="1" applyProtection="1">
      <alignment wrapText="1"/>
    </xf>
    <xf numFmtId="0" fontId="3" fillId="0" borderId="0" xfId="0" applyFont="1" applyFill="1" applyAlignment="1" applyProtection="1">
      <alignment wrapText="1"/>
    </xf>
    <xf numFmtId="0" fontId="4"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2" fillId="2" borderId="0" xfId="0" applyFont="1" applyFill="1" applyBorder="1" applyAlignment="1" applyProtection="1">
      <alignment horizontal="center" vertical="center" wrapText="1"/>
      <protection hidden="1"/>
    </xf>
    <xf numFmtId="49" fontId="16" fillId="2" borderId="28" xfId="0" applyNumberFormat="1" applyFont="1" applyFill="1" applyBorder="1" applyAlignment="1" applyProtection="1">
      <alignment horizontal="left" vertical="center" wrapText="1"/>
      <protection locked="0"/>
    </xf>
    <xf numFmtId="1" fontId="7" fillId="0" borderId="0" xfId="0" applyNumberFormat="1" applyFont="1" applyFill="1" applyProtection="1">
      <protection hidden="1"/>
    </xf>
    <xf numFmtId="0" fontId="8" fillId="0" borderId="0" xfId="487" applyFill="1" applyAlignment="1" applyProtection="1">
      <alignment horizontal="center"/>
      <protection hidden="1"/>
    </xf>
    <xf numFmtId="0" fontId="43" fillId="2" borderId="24" xfId="487" applyFont="1" applyFill="1" applyBorder="1" applyAlignment="1" applyProtection="1">
      <alignment horizontal="left" vertical="center"/>
      <protection hidden="1"/>
    </xf>
    <xf numFmtId="0" fontId="44" fillId="2" borderId="0" xfId="487" applyFont="1" applyFill="1" applyAlignment="1" applyProtection="1">
      <alignment vertical="center"/>
    </xf>
    <xf numFmtId="0" fontId="44" fillId="2" borderId="0" xfId="487" applyFont="1" applyFill="1" applyBorder="1" applyAlignment="1" applyProtection="1">
      <alignment horizontal="center" vertical="center"/>
      <protection hidden="1"/>
    </xf>
    <xf numFmtId="0" fontId="45" fillId="0" borderId="18" xfId="487" applyFont="1" applyFill="1" applyBorder="1" applyAlignment="1" applyProtection="1">
      <alignment horizontal="center"/>
      <protection hidden="1"/>
    </xf>
    <xf numFmtId="0" fontId="47" fillId="2" borderId="29"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12" fillId="2" borderId="30" xfId="0" applyFont="1" applyFill="1" applyBorder="1" applyAlignment="1" applyProtection="1">
      <alignment vertical="center" wrapText="1"/>
      <protection locked="0"/>
    </xf>
    <xf numFmtId="0" fontId="12" fillId="2" borderId="31" xfId="0" applyFont="1" applyFill="1" applyBorder="1" applyAlignment="1" applyProtection="1">
      <alignment vertical="center" wrapText="1"/>
      <protection locked="0"/>
    </xf>
    <xf numFmtId="0" fontId="12" fillId="2" borderId="23" xfId="0" applyFont="1" applyFill="1" applyBorder="1" applyAlignment="1" applyProtection="1">
      <alignment vertical="center" wrapText="1"/>
      <protection locked="0"/>
    </xf>
    <xf numFmtId="0" fontId="15" fillId="2" borderId="6" xfId="0" applyFont="1" applyFill="1" applyBorder="1" applyAlignment="1" applyProtection="1">
      <alignment horizontal="center" wrapText="1"/>
      <protection locked="0"/>
    </xf>
    <xf numFmtId="0" fontId="15" fillId="2" borderId="18" xfId="0" applyFont="1" applyFill="1" applyBorder="1" applyAlignment="1" applyProtection="1">
      <alignment horizontal="left" vertical="center" wrapText="1"/>
      <protection hidden="1"/>
    </xf>
    <xf numFmtId="0" fontId="15" fillId="2" borderId="32" xfId="0" applyFont="1" applyFill="1" applyBorder="1" applyAlignment="1" applyProtection="1">
      <alignment horizontal="center" wrapText="1"/>
      <protection hidden="1"/>
    </xf>
    <xf numFmtId="0" fontId="12"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9" fillId="2" borderId="20" xfId="0" applyFont="1" applyFill="1" applyBorder="1" applyAlignment="1" applyProtection="1">
      <alignment horizontal="right" wrapText="1"/>
      <protection hidden="1"/>
    </xf>
    <xf numFmtId="0" fontId="13" fillId="2" borderId="33" xfId="0" applyFont="1" applyFill="1" applyBorder="1" applyAlignment="1" applyProtection="1">
      <alignment vertical="center" wrapText="1"/>
    </xf>
    <xf numFmtId="0" fontId="3"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3" fillId="0" borderId="34" xfId="0" applyFont="1" applyFill="1" applyBorder="1" applyAlignment="1" applyProtection="1">
      <alignment horizontal="center"/>
      <protection hidden="1"/>
    </xf>
    <xf numFmtId="0" fontId="40" fillId="0" borderId="0" xfId="0" applyFont="1" applyProtection="1">
      <protection hidden="1"/>
    </xf>
    <xf numFmtId="2" fontId="26" fillId="2" borderId="2" xfId="570" applyNumberFormat="1" applyFont="1" applyFill="1" applyBorder="1" applyAlignment="1">
      <alignment horizontal="center" vertical="top" wrapText="1"/>
    </xf>
    <xf numFmtId="0" fontId="26"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527" applyFont="1" applyFill="1" applyAlignment="1">
      <alignment vertical="top" wrapText="1"/>
    </xf>
    <xf numFmtId="0" fontId="15" fillId="2" borderId="0" xfId="0" applyFont="1" applyFill="1" applyBorder="1" applyAlignment="1" applyProtection="1">
      <alignment horizontal="center" vertical="center" wrapText="1"/>
      <protection hidden="1"/>
    </xf>
    <xf numFmtId="0" fontId="15" fillId="2" borderId="32" xfId="0" applyFont="1" applyFill="1" applyBorder="1" applyAlignment="1" applyProtection="1">
      <alignment horizontal="center" vertical="center" wrapText="1"/>
      <protection hidden="1"/>
    </xf>
    <xf numFmtId="0" fontId="15" fillId="2" borderId="35" xfId="0" applyFont="1" applyFill="1" applyBorder="1" applyAlignment="1" applyProtection="1">
      <alignment horizontal="center" vertical="center" wrapText="1"/>
      <protection hidden="1"/>
    </xf>
    <xf numFmtId="0" fontId="3"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5" fillId="2" borderId="36" xfId="0" applyFont="1" applyFill="1" applyBorder="1" applyAlignment="1" applyProtection="1">
      <alignment horizontal="center"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66" fontId="26" fillId="2" borderId="2"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37" xfId="0" applyFill="1" applyBorder="1"/>
    <xf numFmtId="0" fontId="95"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3" fillId="36" borderId="26" xfId="0" applyNumberFormat="1" applyFont="1" applyFill="1" applyBorder="1" applyAlignment="1" applyProtection="1">
      <alignment vertical="center" wrapText="1"/>
      <protection hidden="1"/>
    </xf>
    <xf numFmtId="0" fontId="12" fillId="2" borderId="38" xfId="0" applyFont="1" applyFill="1" applyBorder="1" applyAlignment="1" applyProtection="1">
      <alignment horizontal="center" vertical="center" wrapText="1"/>
      <protection hidden="1"/>
    </xf>
    <xf numFmtId="0" fontId="12"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7" fillId="0" borderId="0" xfId="0" applyFont="1" applyFill="1" applyAlignment="1" applyProtection="1">
      <alignment wrapText="1"/>
      <protection hidden="1"/>
    </xf>
    <xf numFmtId="0" fontId="0" fillId="3" borderId="0" xfId="0" applyFill="1" applyAlignment="1" applyProtection="1">
      <alignment wrapText="1"/>
      <protection hidden="1"/>
    </xf>
    <xf numFmtId="0" fontId="7"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6" fillId="2" borderId="10" xfId="570" applyNumberFormat="1" applyFont="1" applyFill="1" applyBorder="1" applyAlignment="1">
      <alignment horizontal="center" vertical="top" wrapText="1"/>
    </xf>
    <xf numFmtId="164" fontId="26" fillId="2" borderId="10" xfId="570" applyNumberFormat="1" applyFont="1" applyFill="1" applyBorder="1" applyAlignment="1">
      <alignment horizontal="center" vertical="top" wrapText="1"/>
    </xf>
    <xf numFmtId="0" fontId="96"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7" fillId="0" borderId="0" xfId="0" applyFont="1" applyFill="1" applyAlignment="1">
      <alignment vertical="top" wrapText="1"/>
    </xf>
    <xf numFmtId="0" fontId="58" fillId="0" borderId="0" xfId="0" applyFont="1" applyFill="1" applyAlignment="1">
      <alignment vertical="top" wrapText="1"/>
    </xf>
    <xf numFmtId="0" fontId="26" fillId="2" borderId="9" xfId="570" applyFont="1" applyFill="1" applyBorder="1" applyAlignment="1">
      <alignment vertical="center" wrapText="1"/>
    </xf>
    <xf numFmtId="0" fontId="26" fillId="2" borderId="42" xfId="570" applyFont="1" applyFill="1" applyBorder="1" applyAlignment="1">
      <alignment vertical="top" wrapText="1"/>
    </xf>
    <xf numFmtId="0" fontId="26" fillId="2" borderId="43" xfId="570" applyFont="1" applyFill="1" applyBorder="1" applyAlignment="1">
      <alignment vertical="top" wrapText="1"/>
    </xf>
    <xf numFmtId="0" fontId="5" fillId="0" borderId="2" xfId="0" applyFont="1" applyFill="1" applyBorder="1" applyAlignment="1" applyProtection="1">
      <alignment wrapText="1"/>
    </xf>
    <xf numFmtId="0" fontId="26" fillId="2" borderId="9" xfId="570" applyFont="1" applyFill="1" applyBorder="1" applyAlignment="1">
      <alignment horizontal="left" vertical="top" wrapText="1"/>
    </xf>
    <xf numFmtId="0" fontId="5" fillId="0" borderId="9" xfId="0" applyFont="1" applyFill="1" applyBorder="1" applyAlignment="1" applyProtection="1">
      <alignment vertical="top" wrapText="1"/>
    </xf>
    <xf numFmtId="0" fontId="26" fillId="2" borderId="10" xfId="570" applyFont="1" applyFill="1" applyBorder="1" applyAlignment="1">
      <alignment vertical="top" wrapText="1"/>
    </xf>
    <xf numFmtId="0" fontId="49" fillId="2" borderId="44" xfId="0" applyFont="1" applyFill="1" applyBorder="1" applyAlignment="1" applyProtection="1">
      <alignment horizontal="center" vertical="center" wrapText="1"/>
      <protection hidden="1"/>
    </xf>
    <xf numFmtId="0" fontId="49" fillId="0" borderId="45" xfId="0" applyFont="1" applyBorder="1" applyAlignment="1" applyProtection="1">
      <alignment horizontal="center" vertical="center" wrapText="1"/>
      <protection hidden="1"/>
    </xf>
    <xf numFmtId="0" fontId="37" fillId="0" borderId="46" xfId="0" applyFont="1" applyBorder="1" applyAlignment="1" applyProtection="1">
      <alignment vertical="center" wrapText="1"/>
      <protection hidden="1"/>
    </xf>
    <xf numFmtId="0" fontId="56" fillId="0" borderId="0" xfId="0" applyFont="1" applyFill="1" applyAlignment="1">
      <alignment horizontal="left" vertical="top" wrapText="1"/>
    </xf>
    <xf numFmtId="0" fontId="97"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10" fillId="2" borderId="0" xfId="0" applyNumberFormat="1" applyFont="1" applyFill="1" applyBorder="1"/>
    <xf numFmtId="164" fontId="15" fillId="2" borderId="0" xfId="0" applyNumberFormat="1" applyFont="1" applyFill="1" applyBorder="1" applyAlignment="1">
      <alignment horizontal="center" vertical="center" wrapText="1"/>
    </xf>
    <xf numFmtId="164" fontId="12" fillId="2" borderId="0" xfId="0" applyNumberFormat="1" applyFont="1" applyFill="1" applyBorder="1" applyAlignment="1">
      <alignment horizontal="center" vertical="center"/>
    </xf>
    <xf numFmtId="164" fontId="0" fillId="2" borderId="0" xfId="0" applyNumberFormat="1" applyFont="1" applyFill="1" applyBorder="1"/>
    <xf numFmtId="164" fontId="28"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5" fillId="2" borderId="36" xfId="0" applyFont="1" applyFill="1" applyBorder="1" applyAlignment="1" applyProtection="1">
      <alignment horizontal="center" wrapText="1"/>
      <protection locked="0" hidden="1"/>
    </xf>
    <xf numFmtId="0" fontId="15" fillId="2" borderId="29" xfId="0" applyFont="1" applyFill="1" applyBorder="1" applyAlignment="1" applyProtection="1">
      <alignment wrapText="1"/>
      <protection hidden="1"/>
    </xf>
    <xf numFmtId="0" fontId="44" fillId="2" borderId="0" xfId="487" applyFont="1" applyFill="1" applyBorder="1" applyAlignment="1" applyProtection="1">
      <alignment vertical="center" wrapText="1"/>
      <protection hidden="1"/>
    </xf>
    <xf numFmtId="0" fontId="13" fillId="0" borderId="46" xfId="0" applyFont="1" applyBorder="1" applyAlignment="1" applyProtection="1">
      <alignment vertical="center" wrapText="1"/>
      <protection hidden="1"/>
    </xf>
    <xf numFmtId="0" fontId="10" fillId="0" borderId="0" xfId="0" applyFont="1"/>
    <xf numFmtId="9" fontId="16"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70" fillId="0" borderId="0" xfId="502" applyNumberFormat="1" applyFont="1" applyFill="1" applyAlignment="1">
      <alignment horizontal="left" vertical="top" wrapText="1"/>
    </xf>
    <xf numFmtId="0" fontId="70" fillId="0" borderId="0" xfId="502" applyNumberFormat="1" applyFont="1" applyFill="1" applyBorder="1" applyAlignment="1">
      <alignment horizontal="left" vertical="top" wrapText="1"/>
    </xf>
    <xf numFmtId="0" fontId="70"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0" fillId="0" borderId="0" xfId="502" applyNumberFormat="1" applyFont="1" applyFill="1" applyAlignment="1">
      <alignment horizontal="left" vertical="top" wrapText="1"/>
    </xf>
    <xf numFmtId="0" fontId="98" fillId="0" borderId="0" xfId="502" applyNumberFormat="1" applyFont="1" applyFill="1" applyAlignment="1">
      <alignment horizontal="left" vertical="top" wrapText="1"/>
    </xf>
    <xf numFmtId="0" fontId="60" fillId="0" borderId="0" xfId="502" applyNumberFormat="1" applyFont="1" applyFill="1" applyAlignment="1">
      <alignment horizontal="justify" vertical="top"/>
    </xf>
    <xf numFmtId="0" fontId="70" fillId="0" borderId="0" xfId="502" applyNumberFormat="1" applyFont="1" applyFill="1" applyAlignment="1">
      <alignment horizontal="justify" vertical="top"/>
    </xf>
    <xf numFmtId="0" fontId="98"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4" fillId="0" borderId="0" xfId="512" applyNumberFormat="1" applyFont="1" applyFill="1" applyAlignment="1">
      <alignment horizontal="left" vertical="top" wrapText="1"/>
    </xf>
    <xf numFmtId="0" fontId="64" fillId="0" borderId="0" xfId="507" applyNumberFormat="1" applyFont="1" applyFill="1" applyAlignment="1">
      <alignment horizontal="left" vertical="top" wrapText="1"/>
    </xf>
    <xf numFmtId="0" fontId="70" fillId="0" borderId="0" xfId="507" applyNumberFormat="1" applyFill="1" applyAlignment="1">
      <alignment horizontal="left" vertical="top" wrapText="1"/>
    </xf>
    <xf numFmtId="0" fontId="12" fillId="2" borderId="19" xfId="0" applyFont="1" applyFill="1" applyBorder="1" applyAlignment="1" applyProtection="1">
      <alignment vertical="center" wrapText="1"/>
      <protection hidden="1"/>
    </xf>
    <xf numFmtId="0" fontId="12" fillId="2" borderId="47" xfId="0" applyFont="1" applyFill="1" applyBorder="1" applyAlignment="1" applyProtection="1">
      <alignment vertical="center" wrapText="1"/>
      <protection hidden="1"/>
    </xf>
    <xf numFmtId="0" fontId="46" fillId="2" borderId="0" xfId="487" applyFont="1" applyFill="1" applyBorder="1" applyAlignment="1" applyProtection="1">
      <alignment horizontal="center" vertical="center" wrapText="1"/>
      <protection hidden="1"/>
    </xf>
    <xf numFmtId="0" fontId="12" fillId="2" borderId="49" xfId="0" applyFont="1" applyFill="1" applyBorder="1" applyAlignment="1" applyProtection="1">
      <alignment vertical="center" wrapText="1"/>
      <protection hidden="1"/>
    </xf>
    <xf numFmtId="0" fontId="12" fillId="2" borderId="0" xfId="0" applyFont="1" applyFill="1" applyBorder="1" applyAlignment="1" applyProtection="1">
      <alignment vertical="center" wrapText="1"/>
      <protection hidden="1"/>
    </xf>
    <xf numFmtId="0" fontId="12"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8" fillId="2" borderId="0" xfId="0" applyFont="1" applyFill="1" applyBorder="1" applyAlignment="1" applyProtection="1">
      <alignment horizontal="center" vertical="center" wrapText="1"/>
      <protection hidden="1"/>
    </xf>
    <xf numFmtId="0" fontId="15" fillId="2" borderId="49"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00" fillId="0" borderId="0" xfId="0" applyFont="1" applyAlignment="1" applyProtection="1">
      <alignment wrapText="1"/>
      <protection locked="0"/>
    </xf>
    <xf numFmtId="0" fontId="12" fillId="2" borderId="50" xfId="0" applyFont="1" applyFill="1" applyBorder="1" applyAlignment="1" applyProtection="1">
      <alignment vertical="center" wrapText="1"/>
    </xf>
    <xf numFmtId="0" fontId="0" fillId="0" borderId="0" xfId="0" applyAlignment="1" applyProtection="1">
      <alignment wrapText="1"/>
    </xf>
    <xf numFmtId="166" fontId="26" fillId="2" borderId="10" xfId="570" applyNumberFormat="1" applyFont="1" applyFill="1" applyBorder="1" applyAlignment="1">
      <alignment horizontal="center" vertical="top" wrapText="1"/>
    </xf>
    <xf numFmtId="0" fontId="4"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9"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90" fillId="0" borderId="0" xfId="502" applyFont="1" applyFill="1" applyAlignment="1">
      <alignment vertical="top" wrapText="1"/>
    </xf>
    <xf numFmtId="0" fontId="70" fillId="0" borderId="0" xfId="502" applyFont="1" applyFill="1" applyAlignment="1">
      <alignmen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6"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6" fillId="0" borderId="0" xfId="502" applyNumberFormat="1" applyFont="1" applyFill="1" applyAlignment="1">
      <alignment horizontal="left" vertical="top" wrapText="1"/>
    </xf>
    <xf numFmtId="0" fontId="56" fillId="0" borderId="0" xfId="506" applyNumberFormat="1" applyFont="1" applyFill="1" applyAlignment="1">
      <alignment horizontal="left" vertical="top" wrapText="1"/>
    </xf>
    <xf numFmtId="0" fontId="56" fillId="0" borderId="0" xfId="502" applyNumberFormat="1" applyFont="1" applyFill="1" applyAlignment="1">
      <alignment horizontal="justify" vertical="top"/>
    </xf>
    <xf numFmtId="0" fontId="56" fillId="0" borderId="0" xfId="502" applyNumberFormat="1" applyFont="1" applyFill="1" applyBorder="1" applyAlignment="1">
      <alignment horizontal="left" vertical="top" wrapText="1"/>
    </xf>
    <xf numFmtId="0" fontId="56" fillId="36" borderId="64" xfId="0" applyFont="1" applyFill="1" applyBorder="1" applyAlignment="1">
      <alignment vertical="center" wrapText="1"/>
    </xf>
    <xf numFmtId="0" fontId="97" fillId="36" borderId="64" xfId="0" applyFont="1" applyFill="1" applyBorder="1" applyAlignment="1">
      <alignment vertical="center" wrapText="1"/>
    </xf>
    <xf numFmtId="0" fontId="0" fillId="36" borderId="64" xfId="0" applyFont="1" applyFill="1" applyBorder="1" applyAlignment="1">
      <alignment vertical="center" wrapText="1"/>
    </xf>
    <xf numFmtId="0" fontId="58" fillId="36" borderId="64" xfId="502" applyNumberFormat="1" applyFont="1" applyFill="1" applyBorder="1" applyAlignment="1">
      <alignment vertical="center" wrapText="1"/>
    </xf>
    <xf numFmtId="0" fontId="119" fillId="36" borderId="64" xfId="502" applyNumberFormat="1" applyFont="1" applyFill="1" applyBorder="1" applyAlignment="1">
      <alignment vertical="center" wrapText="1"/>
    </xf>
    <xf numFmtId="0" fontId="106" fillId="36" borderId="64" xfId="502" applyNumberFormat="1" applyFont="1" applyFill="1" applyBorder="1" applyAlignment="1">
      <alignment vertical="center" wrapText="1"/>
    </xf>
    <xf numFmtId="0" fontId="56" fillId="36" borderId="64" xfId="502" applyNumberFormat="1" applyFont="1" applyFill="1" applyBorder="1" applyAlignment="1">
      <alignment vertical="center" wrapText="1"/>
    </xf>
    <xf numFmtId="0" fontId="100" fillId="36" borderId="64" xfId="0" applyFont="1" applyFill="1" applyBorder="1" applyAlignment="1">
      <alignment vertical="center" wrapText="1"/>
    </xf>
    <xf numFmtId="0" fontId="106" fillId="36" borderId="64" xfId="0" applyFont="1" applyFill="1" applyBorder="1" applyAlignment="1">
      <alignment vertical="center" wrapText="1"/>
    </xf>
    <xf numFmtId="9" fontId="0" fillId="36" borderId="64" xfId="0" applyNumberFormat="1" applyFont="1" applyFill="1" applyBorder="1" applyAlignment="1">
      <alignment vertical="center" wrapText="1"/>
    </xf>
    <xf numFmtId="0" fontId="105" fillId="36" borderId="64" xfId="0" applyFont="1" applyFill="1" applyBorder="1" applyAlignment="1">
      <alignment vertical="center" wrapText="1"/>
    </xf>
    <xf numFmtId="164" fontId="97" fillId="0" borderId="0" xfId="480" applyFont="1" applyFill="1" applyAlignment="1">
      <alignment horizontal="left" vertical="top" wrapText="1"/>
    </xf>
    <xf numFmtId="164" fontId="98" fillId="0" borderId="0" xfId="480" applyFont="1" applyFill="1" applyAlignment="1">
      <alignment vertical="top" wrapText="1"/>
    </xf>
    <xf numFmtId="0" fontId="98" fillId="0" borderId="0" xfId="502" applyFont="1" applyFill="1" applyAlignment="1">
      <alignment horizontal="left" vertical="top" wrapText="1"/>
    </xf>
    <xf numFmtId="0" fontId="98" fillId="0" borderId="0" xfId="569" applyFont="1" applyFill="1" applyAlignment="1">
      <alignment vertical="top" wrapText="1"/>
    </xf>
    <xf numFmtId="0" fontId="97" fillId="0" borderId="0" xfId="502" applyFont="1" applyFill="1" applyAlignment="1">
      <alignment vertical="top" wrapText="1"/>
    </xf>
    <xf numFmtId="164" fontId="97" fillId="0" borderId="0" xfId="480" applyFont="1" applyFill="1" applyAlignment="1">
      <alignment vertical="top" wrapText="1"/>
    </xf>
    <xf numFmtId="164" fontId="98" fillId="0" borderId="0" xfId="480" applyFont="1" applyFill="1" applyAlignment="1">
      <alignment horizontal="left" vertical="top" wrapText="1"/>
    </xf>
    <xf numFmtId="9" fontId="121" fillId="0" borderId="0" xfId="480" applyNumberFormat="1" applyFont="1" applyFill="1" applyAlignment="1">
      <alignment horizontal="left" vertical="top" wrapText="1"/>
    </xf>
    <xf numFmtId="0" fontId="98" fillId="0" borderId="0" xfId="502" applyFont="1" applyFill="1" applyAlignment="1">
      <alignment horizontal="justify" vertical="top"/>
    </xf>
    <xf numFmtId="0" fontId="121" fillId="0" borderId="0" xfId="502" applyFont="1" applyFill="1" applyAlignment="1">
      <alignment horizontal="justify" vertical="top"/>
    </xf>
    <xf numFmtId="0" fontId="98" fillId="0" borderId="0" xfId="502" applyFont="1" applyFill="1" applyBorder="1" applyAlignment="1">
      <alignment horizontal="left" vertical="top" wrapText="1"/>
    </xf>
    <xf numFmtId="0" fontId="122" fillId="0" borderId="0" xfId="502" applyFont="1" applyFill="1" applyBorder="1" applyAlignment="1">
      <alignment horizontal="left" vertical="top" wrapText="1"/>
    </xf>
    <xf numFmtId="0" fontId="121" fillId="0" borderId="0" xfId="502" applyFont="1" applyFill="1" applyAlignment="1">
      <alignment horizontal="left" vertical="top" wrapText="1"/>
    </xf>
    <xf numFmtId="164" fontId="97" fillId="0" borderId="0" xfId="480" applyFont="1" applyFill="1" applyAlignment="1" applyProtection="1">
      <alignment horizontal="left" vertical="top" wrapText="1"/>
    </xf>
    <xf numFmtId="164" fontId="97" fillId="0" borderId="0" xfId="480" applyFont="1" applyFill="1" applyBorder="1" applyAlignment="1">
      <alignment vertical="top" wrapText="1"/>
    </xf>
    <xf numFmtId="164" fontId="97" fillId="0" borderId="0" xfId="480" applyFont="1" applyFill="1" applyAlignment="1" applyProtection="1">
      <alignment horizontal="left" vertical="top" wrapText="1"/>
      <protection hidden="1"/>
    </xf>
    <xf numFmtId="0" fontId="125" fillId="0" borderId="0" xfId="527" applyFont="1" applyFill="1" applyAlignment="1">
      <alignment horizontal="left" vertical="top" wrapText="1"/>
    </xf>
    <xf numFmtId="164" fontId="7" fillId="0" borderId="0" xfId="480"/>
    <xf numFmtId="0" fontId="117" fillId="0" borderId="0" xfId="0" applyFont="1" applyFill="1" applyAlignment="1">
      <alignment vertical="top" wrapText="1"/>
    </xf>
    <xf numFmtId="164" fontId="26" fillId="0" borderId="42" xfId="570" applyNumberFormat="1" applyFont="1" applyFill="1" applyBorder="1" applyAlignment="1">
      <alignment horizontal="center" vertical="top" wrapText="1"/>
    </xf>
    <xf numFmtId="164" fontId="26" fillId="0" borderId="43" xfId="570" applyNumberFormat="1" applyFont="1" applyFill="1" applyBorder="1" applyAlignment="1">
      <alignment horizontal="center" vertical="top" wrapText="1"/>
    </xf>
    <xf numFmtId="164" fontId="26" fillId="0" borderId="2" xfId="570" applyNumberFormat="1" applyFont="1" applyFill="1" applyBorder="1" applyAlignment="1">
      <alignment horizontal="center" vertical="top" wrapText="1"/>
    </xf>
    <xf numFmtId="0" fontId="26" fillId="2" borderId="42" xfId="570" applyFont="1" applyFill="1" applyBorder="1" applyAlignment="1">
      <alignment horizontal="left" vertical="top" wrapText="1"/>
    </xf>
    <xf numFmtId="0" fontId="26" fillId="2" borderId="43" xfId="570" applyFont="1" applyFill="1" applyBorder="1" applyAlignment="1">
      <alignment horizontal="left" vertical="top" wrapText="1"/>
    </xf>
    <xf numFmtId="0" fontId="26" fillId="2" borderId="2" xfId="570" applyFont="1" applyFill="1" applyBorder="1" applyAlignment="1">
      <alignment horizontal="left" vertical="top" wrapText="1"/>
    </xf>
    <xf numFmtId="0" fontId="13" fillId="2" borderId="6"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5" fillId="2" borderId="37" xfId="0" applyFont="1" applyFill="1" applyBorder="1" applyAlignment="1">
      <alignment horizontal="center"/>
    </xf>
    <xf numFmtId="0" fontId="10"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1" xfId="0" applyFont="1" applyFill="1" applyBorder="1" applyAlignment="1">
      <alignment horizontal="center" vertical="center" wrapText="1"/>
    </xf>
    <xf numFmtId="0" fontId="26" fillId="2" borderId="42" xfId="570" applyFont="1" applyFill="1" applyBorder="1" applyAlignment="1">
      <alignment horizontal="center" vertical="top" wrapText="1"/>
    </xf>
    <xf numFmtId="0" fontId="26" fillId="2" borderId="43" xfId="570" applyFont="1" applyFill="1" applyBorder="1" applyAlignment="1">
      <alignment horizontal="center" vertical="top" wrapText="1"/>
    </xf>
    <xf numFmtId="0" fontId="26" fillId="2" borderId="2" xfId="570" applyFont="1" applyFill="1" applyBorder="1" applyAlignment="1">
      <alignment horizontal="center" vertical="top" wrapText="1"/>
    </xf>
    <xf numFmtId="164" fontId="26" fillId="2" borderId="42" xfId="570" applyNumberFormat="1" applyFont="1" applyFill="1" applyBorder="1" applyAlignment="1">
      <alignment horizontal="center" vertical="top" wrapText="1"/>
    </xf>
    <xf numFmtId="164" fontId="26" fillId="2" borderId="43" xfId="570" applyNumberFormat="1" applyFont="1" applyFill="1" applyBorder="1" applyAlignment="1">
      <alignment horizontal="center" vertical="top" wrapText="1"/>
    </xf>
    <xf numFmtId="164" fontId="26" fillId="2" borderId="2" xfId="570" applyNumberFormat="1" applyFont="1" applyFill="1" applyBorder="1" applyAlignment="1">
      <alignment horizontal="center" vertical="top" wrapText="1"/>
    </xf>
    <xf numFmtId="2" fontId="26" fillId="2" borderId="42" xfId="570" applyNumberFormat="1" applyFont="1" applyFill="1" applyBorder="1" applyAlignment="1">
      <alignment horizontal="center" vertical="top" wrapText="1"/>
    </xf>
    <xf numFmtId="2" fontId="26" fillId="2" borderId="43" xfId="570" applyNumberFormat="1" applyFont="1" applyFill="1" applyBorder="1" applyAlignment="1">
      <alignment horizontal="center" vertical="top" wrapText="1"/>
    </xf>
    <xf numFmtId="2" fontId="26" fillId="2" borderId="2" xfId="570" applyNumberFormat="1" applyFont="1" applyFill="1" applyBorder="1" applyAlignment="1">
      <alignment horizontal="center" vertical="top" wrapText="1"/>
    </xf>
    <xf numFmtId="0" fontId="26" fillId="0" borderId="42" xfId="570" applyFont="1" applyFill="1" applyBorder="1" applyAlignment="1">
      <alignment horizontal="center" vertical="top" wrapText="1"/>
    </xf>
    <xf numFmtId="0" fontId="26" fillId="0" borderId="43" xfId="570" applyFont="1" applyFill="1" applyBorder="1" applyAlignment="1">
      <alignment horizontal="center" vertical="top" wrapText="1"/>
    </xf>
    <xf numFmtId="0" fontId="26"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6" fillId="2" borderId="52" xfId="0" applyFont="1" applyFill="1" applyBorder="1" applyAlignment="1" applyProtection="1">
      <alignment horizontal="left" vertical="center"/>
      <protection locked="0"/>
    </xf>
    <xf numFmtId="0" fontId="16" fillId="2" borderId="28" xfId="0" applyFont="1" applyFill="1" applyBorder="1" applyAlignment="1" applyProtection="1">
      <alignment horizontal="left" vertical="center"/>
      <protection locked="0"/>
    </xf>
    <xf numFmtId="0" fontId="12" fillId="2" borderId="52"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protection locked="0"/>
    </xf>
    <xf numFmtId="0" fontId="10" fillId="2" borderId="18" xfId="0" applyFont="1" applyFill="1" applyBorder="1" applyAlignment="1" applyProtection="1">
      <alignment horizontal="center" wrapText="1"/>
      <protection hidden="1"/>
    </xf>
    <xf numFmtId="0" fontId="18" fillId="2" borderId="23" xfId="0" applyFont="1" applyFill="1" applyBorder="1" applyAlignment="1" applyProtection="1">
      <alignment horizontal="center" vertical="center"/>
      <protection hidden="1"/>
    </xf>
    <xf numFmtId="0" fontId="18" fillId="2" borderId="37"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2" borderId="52" xfId="0" applyFont="1" applyFill="1" applyBorder="1" applyAlignment="1" applyProtection="1">
      <alignment horizontal="left" vertical="center" wrapText="1"/>
      <protection locked="0"/>
    </xf>
    <xf numFmtId="0" fontId="16" fillId="2" borderId="28" xfId="0" applyFont="1" applyFill="1" applyBorder="1" applyAlignment="1" applyProtection="1">
      <alignment horizontal="left" vertical="center" wrapText="1"/>
      <protection locked="0"/>
    </xf>
    <xf numFmtId="0" fontId="16"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wrapText="1"/>
    </xf>
    <xf numFmtId="0" fontId="24" fillId="0" borderId="18" xfId="487" applyFont="1" applyFill="1" applyBorder="1" applyAlignment="1" applyProtection="1">
      <alignment horizontal="center"/>
      <protection hidden="1"/>
    </xf>
    <xf numFmtId="0" fontId="15"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6" fillId="0" borderId="52" xfId="0" applyFont="1" applyFill="1" applyBorder="1" applyAlignment="1" applyProtection="1">
      <alignment horizontal="left" vertical="center"/>
      <protection locked="0"/>
    </xf>
    <xf numFmtId="0" fontId="16" fillId="0" borderId="28" xfId="0" applyFont="1" applyFill="1" applyBorder="1" applyAlignment="1" applyProtection="1">
      <alignment horizontal="left" vertical="center"/>
      <protection locked="0"/>
    </xf>
    <xf numFmtId="0" fontId="15" fillId="2" borderId="18" xfId="0" applyFont="1" applyFill="1" applyBorder="1" applyAlignment="1" applyProtection="1">
      <alignment horizontal="left" wrapText="1"/>
      <protection hidden="1"/>
    </xf>
    <xf numFmtId="9" fontId="16" fillId="2" borderId="52" xfId="0" applyNumberFormat="1" applyFont="1" applyFill="1" applyBorder="1" applyAlignment="1" applyProtection="1">
      <alignment horizontal="left" vertical="center"/>
      <protection locked="0"/>
    </xf>
    <xf numFmtId="9" fontId="16" fillId="2" borderId="28" xfId="0" applyNumberFormat="1" applyFont="1" applyFill="1" applyBorder="1" applyAlignment="1" applyProtection="1">
      <alignment horizontal="left" vertical="center"/>
      <protection locked="0"/>
    </xf>
    <xf numFmtId="0" fontId="22" fillId="0" borderId="18" xfId="487" applyFont="1" applyFill="1" applyBorder="1" applyAlignment="1" applyProtection="1">
      <alignment horizontal="center" wrapText="1"/>
      <protection hidden="1"/>
    </xf>
    <xf numFmtId="49" fontId="16" fillId="2" borderId="68" xfId="0" applyNumberFormat="1" applyFont="1" applyFill="1" applyBorder="1" applyAlignment="1" applyProtection="1">
      <alignment horizontal="left" vertical="center" wrapText="1"/>
      <protection locked="0" hidden="1"/>
    </xf>
    <xf numFmtId="49" fontId="16" fillId="2" borderId="69" xfId="0" applyNumberFormat="1" applyFont="1" applyFill="1" applyBorder="1" applyAlignment="1" applyProtection="1">
      <alignment horizontal="left" vertical="center" wrapText="1"/>
      <protection locked="0" hidden="1"/>
    </xf>
    <xf numFmtId="49" fontId="16" fillId="2" borderId="70" xfId="0" applyNumberFormat="1" applyFont="1" applyFill="1" applyBorder="1" applyAlignment="1" applyProtection="1">
      <alignment horizontal="left" vertical="center" wrapText="1"/>
      <protection locked="0" hidden="1"/>
    </xf>
    <xf numFmtId="0" fontId="18" fillId="2" borderId="0" xfId="0" applyFont="1" applyFill="1" applyBorder="1" applyAlignment="1" applyProtection="1">
      <alignment horizontal="center" wrapText="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4" fillId="2" borderId="52"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8" xfId="0" applyFont="1" applyFill="1" applyBorder="1" applyAlignment="1" applyProtection="1">
      <alignment horizontal="center" vertical="center"/>
      <protection hidden="1"/>
    </xf>
    <xf numFmtId="49" fontId="16" fillId="2" borderId="25" xfId="0" applyNumberFormat="1" applyFont="1" applyFill="1" applyBorder="1" applyAlignment="1" applyProtection="1">
      <alignment horizontal="left" vertical="center" wrapText="1"/>
      <protection locked="0" hidden="1"/>
    </xf>
    <xf numFmtId="49" fontId="16" fillId="2" borderId="18" xfId="0" applyNumberFormat="1" applyFont="1" applyFill="1" applyBorder="1" applyAlignment="1" applyProtection="1">
      <alignment horizontal="left" vertical="center" wrapText="1"/>
      <protection locked="0" hidden="1"/>
    </xf>
    <xf numFmtId="49" fontId="16" fillId="2" borderId="53" xfId="0" applyNumberFormat="1" applyFont="1" applyFill="1" applyBorder="1" applyAlignment="1" applyProtection="1">
      <alignment horizontal="left" vertical="center" wrapText="1"/>
      <protection locked="0" hidden="1"/>
    </xf>
    <xf numFmtId="49" fontId="16" fillId="2" borderId="52" xfId="0" applyNumberFormat="1" applyFont="1" applyFill="1" applyBorder="1" applyAlignment="1" applyProtection="1">
      <alignment horizontal="left" vertical="center" wrapText="1"/>
      <protection locked="0" hidden="1"/>
    </xf>
    <xf numFmtId="49" fontId="16" fillId="2" borderId="1" xfId="0" applyNumberFormat="1" applyFont="1" applyFill="1" applyBorder="1" applyAlignment="1" applyProtection="1">
      <alignment horizontal="left" vertical="center" wrapText="1"/>
      <protection locked="0" hidden="1"/>
    </xf>
    <xf numFmtId="49" fontId="16" fillId="2" borderId="28" xfId="0" applyNumberFormat="1" applyFont="1" applyFill="1" applyBorder="1" applyAlignment="1" applyProtection="1">
      <alignment horizontal="left" vertical="center" wrapText="1"/>
      <protection locked="0" hidden="1"/>
    </xf>
    <xf numFmtId="0" fontId="15" fillId="2" borderId="0" xfId="0" applyFont="1" applyFill="1" applyBorder="1" applyAlignment="1" applyProtection="1">
      <alignment horizontal="center" vertical="center" wrapText="1"/>
      <protection hidden="1"/>
    </xf>
    <xf numFmtId="0" fontId="16" fillId="2" borderId="65" xfId="0" applyFont="1" applyFill="1" applyBorder="1" applyAlignment="1" applyProtection="1">
      <alignment horizontal="left" vertical="center" wrapText="1"/>
      <protection locked="0" hidden="1"/>
    </xf>
    <xf numFmtId="0" fontId="16" fillId="2" borderId="66" xfId="0" applyFont="1" applyFill="1" applyBorder="1" applyAlignment="1" applyProtection="1">
      <alignment horizontal="left" vertical="center" wrapText="1"/>
      <protection locked="0" hidden="1"/>
    </xf>
    <xf numFmtId="0" fontId="16" fillId="2" borderId="67" xfId="0" applyFont="1" applyFill="1" applyBorder="1" applyAlignment="1" applyProtection="1">
      <alignment horizontal="left" vertical="center" wrapText="1"/>
      <protection locked="0" hidden="1"/>
    </xf>
    <xf numFmtId="0" fontId="25" fillId="0" borderId="19" xfId="487" applyFont="1" applyFill="1" applyBorder="1" applyAlignment="1" applyProtection="1">
      <alignment horizontal="center" vertical="center" wrapText="1"/>
      <protection hidden="1"/>
    </xf>
    <xf numFmtId="0" fontId="25"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center" vertical="top" wrapText="1"/>
      <protection hidden="1"/>
    </xf>
    <xf numFmtId="0" fontId="15" fillId="2" borderId="33" xfId="0" applyFont="1" applyFill="1" applyBorder="1" applyAlignment="1" applyProtection="1">
      <alignment horizontal="right" vertical="center"/>
      <protection hidden="1"/>
    </xf>
    <xf numFmtId="0" fontId="15" fillId="2" borderId="20" xfId="0" applyFont="1" applyFill="1" applyBorder="1" applyAlignment="1" applyProtection="1">
      <alignment horizontal="right" vertical="center"/>
      <protection hidden="1"/>
    </xf>
    <xf numFmtId="49" fontId="103" fillId="2" borderId="69" xfId="0" applyNumberFormat="1" applyFont="1" applyFill="1" applyBorder="1" applyAlignment="1" applyProtection="1">
      <alignment horizontal="left" vertical="center" wrapText="1"/>
      <protection locked="0" hidden="1"/>
    </xf>
    <xf numFmtId="49" fontId="103" fillId="2" borderId="70" xfId="0" applyNumberFormat="1" applyFont="1" applyFill="1" applyBorder="1" applyAlignment="1" applyProtection="1">
      <alignment horizontal="left" vertical="center" wrapText="1"/>
      <protection locked="0" hidden="1"/>
    </xf>
    <xf numFmtId="165" fontId="15" fillId="2" borderId="25" xfId="0" applyNumberFormat="1" applyFont="1" applyFill="1" applyBorder="1" applyAlignment="1" applyProtection="1">
      <alignment horizontal="center" wrapText="1"/>
      <protection locked="0" hidden="1"/>
    </xf>
    <xf numFmtId="165" fontId="15" fillId="2" borderId="53" xfId="0" applyNumberFormat="1" applyFont="1" applyFill="1" applyBorder="1" applyAlignment="1" applyProtection="1">
      <alignment horizontal="center" wrapText="1"/>
      <protection locked="0" hidden="1"/>
    </xf>
    <xf numFmtId="0" fontId="15" fillId="2" borderId="18" xfId="0" applyFont="1" applyFill="1" applyBorder="1" applyAlignment="1" applyProtection="1">
      <alignment horizontal="center" wrapText="1"/>
      <protection hidden="1"/>
    </xf>
    <xf numFmtId="0" fontId="50" fillId="2" borderId="29" xfId="487" applyFont="1" applyFill="1" applyBorder="1" applyAlignment="1" applyProtection="1">
      <alignment horizontal="center" vertical="center" wrapText="1"/>
      <protection hidden="1"/>
    </xf>
    <xf numFmtId="0" fontId="50" fillId="2" borderId="0" xfId="487" applyFont="1" applyFill="1" applyBorder="1" applyAlignment="1" applyProtection="1">
      <alignment horizontal="center" vertical="center" wrapText="1"/>
      <protection hidden="1"/>
    </xf>
    <xf numFmtId="0" fontId="13" fillId="0" borderId="51" xfId="0" applyFont="1" applyBorder="1" applyAlignment="1" applyProtection="1">
      <alignment horizontal="left" vertical="top" wrapText="1"/>
      <protection hidden="1"/>
    </xf>
    <xf numFmtId="0" fontId="12" fillId="2" borderId="18" xfId="0" applyFont="1" applyFill="1" applyBorder="1" applyAlignment="1" applyProtection="1">
      <alignment horizontal="center" wrapText="1"/>
      <protection hidden="1"/>
    </xf>
    <xf numFmtId="0" fontId="12" fillId="2" borderId="53" xfId="0" applyFont="1" applyFill="1" applyBorder="1" applyAlignment="1" applyProtection="1">
      <alignment horizontal="center" wrapText="1"/>
      <protection hidden="1"/>
    </xf>
    <xf numFmtId="0" fontId="7" fillId="0" borderId="0" xfId="0" applyFont="1" applyAlignment="1" applyProtection="1">
      <alignment horizontal="center" wrapText="1"/>
      <protection hidden="1"/>
    </xf>
    <xf numFmtId="0" fontId="22" fillId="2" borderId="0" xfId="487"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5" fillId="2" borderId="5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8" fillId="2" borderId="68" xfId="487" applyNumberFormat="1" applyFill="1" applyBorder="1" applyAlignment="1" applyProtection="1">
      <alignment horizontal="left" vertical="center" wrapText="1"/>
      <protection locked="0" hidden="1"/>
    </xf>
  </cellXfs>
  <cellStyles count="674">
    <cellStyle name="20% - Accent1 2" xfId="1" xr:uid="{00000000-0005-0000-0000-000000000000}"/>
    <cellStyle name="20% - Accent1 2 2" xfId="593" xr:uid="{00000000-0005-0000-0000-000001000000}"/>
    <cellStyle name="20% - Accent2 2" xfId="2" xr:uid="{00000000-0005-0000-0000-000002000000}"/>
    <cellStyle name="20% - Accent2 2 2" xfId="594" xr:uid="{00000000-0005-0000-0000-000003000000}"/>
    <cellStyle name="20% - Accent3 2" xfId="3" xr:uid="{00000000-0005-0000-0000-000004000000}"/>
    <cellStyle name="20% - Accent3 2 2" xfId="595" xr:uid="{00000000-0005-0000-0000-000005000000}"/>
    <cellStyle name="20% - Accent4 2" xfId="4" xr:uid="{00000000-0005-0000-0000-000006000000}"/>
    <cellStyle name="20% - Accent4 2 2" xfId="596" xr:uid="{00000000-0005-0000-0000-000007000000}"/>
    <cellStyle name="20% - Accent5 2" xfId="5" xr:uid="{00000000-0005-0000-0000-000008000000}"/>
    <cellStyle name="20% - Accent5 2 2" xfId="597" xr:uid="{00000000-0005-0000-0000-000009000000}"/>
    <cellStyle name="20% - Accent6 2" xfId="6" xr:uid="{00000000-0005-0000-0000-00000A000000}"/>
    <cellStyle name="20% - Accent6 2 2" xfId="598" xr:uid="{00000000-0005-0000-0000-00000B000000}"/>
    <cellStyle name="40% - Accent1 2" xfId="7" xr:uid="{00000000-0005-0000-0000-00000C000000}"/>
    <cellStyle name="40% - Accent1 2 2" xfId="599" xr:uid="{00000000-0005-0000-0000-00000D000000}"/>
    <cellStyle name="40% - Accent2 2" xfId="8" xr:uid="{00000000-0005-0000-0000-00000E000000}"/>
    <cellStyle name="40% - Accent2 2 2" xfId="600" xr:uid="{00000000-0005-0000-0000-00000F000000}"/>
    <cellStyle name="40% - Accent3 2" xfId="9" xr:uid="{00000000-0005-0000-0000-000010000000}"/>
    <cellStyle name="40% - Accent3 2 2" xfId="601" xr:uid="{00000000-0005-0000-0000-000011000000}"/>
    <cellStyle name="40% - Accent4 2" xfId="10" xr:uid="{00000000-0005-0000-0000-000012000000}"/>
    <cellStyle name="40% - Accent4 2 2" xfId="602" xr:uid="{00000000-0005-0000-0000-000013000000}"/>
    <cellStyle name="40% - Accent5 2" xfId="11" xr:uid="{00000000-0005-0000-0000-000014000000}"/>
    <cellStyle name="40% - Accent5 2 2" xfId="603" xr:uid="{00000000-0005-0000-0000-000015000000}"/>
    <cellStyle name="40% - Accent6 2" xfId="12" xr:uid="{00000000-0005-0000-0000-000016000000}"/>
    <cellStyle name="40% - Accent6 2 2" xfId="604" xr:uid="{00000000-0005-0000-0000-000017000000}"/>
    <cellStyle name="60% - Accent1 2" xfId="13" xr:uid="{00000000-0005-0000-0000-000018000000}"/>
    <cellStyle name="60% - Accent1 2 2" xfId="605" xr:uid="{00000000-0005-0000-0000-000019000000}"/>
    <cellStyle name="60% - Accent2 2" xfId="14" xr:uid="{00000000-0005-0000-0000-00001A000000}"/>
    <cellStyle name="60% - Accent2 2 2" xfId="606" xr:uid="{00000000-0005-0000-0000-00001B000000}"/>
    <cellStyle name="60% - Accent3 2" xfId="15" xr:uid="{00000000-0005-0000-0000-00001C000000}"/>
    <cellStyle name="60% - Accent3 2 2" xfId="607" xr:uid="{00000000-0005-0000-0000-00001D000000}"/>
    <cellStyle name="60% - Accent4 2" xfId="16" xr:uid="{00000000-0005-0000-0000-00001E000000}"/>
    <cellStyle name="60% - Accent4 2 2" xfId="608" xr:uid="{00000000-0005-0000-0000-00001F000000}"/>
    <cellStyle name="60% - Accent5 2" xfId="17" xr:uid="{00000000-0005-0000-0000-000020000000}"/>
    <cellStyle name="60% - Accent5 2 2" xfId="609" xr:uid="{00000000-0005-0000-0000-000021000000}"/>
    <cellStyle name="60% - Accent6 2" xfId="18" xr:uid="{00000000-0005-0000-0000-000022000000}"/>
    <cellStyle name="60% - Accent6 2 2" xfId="610" xr:uid="{00000000-0005-0000-0000-000023000000}"/>
    <cellStyle name="Accent1 2" xfId="19" xr:uid="{00000000-0005-0000-0000-000024000000}"/>
    <cellStyle name="Accent1 2 2" xfId="611" xr:uid="{00000000-0005-0000-0000-000025000000}"/>
    <cellStyle name="Accent2 2" xfId="20" xr:uid="{00000000-0005-0000-0000-000026000000}"/>
    <cellStyle name="Accent2 2 2" xfId="612" xr:uid="{00000000-0005-0000-0000-000027000000}"/>
    <cellStyle name="Accent3 2" xfId="21" xr:uid="{00000000-0005-0000-0000-000028000000}"/>
    <cellStyle name="Accent3 2 2" xfId="613" xr:uid="{00000000-0005-0000-0000-000029000000}"/>
    <cellStyle name="Accent4 2" xfId="22" xr:uid="{00000000-0005-0000-0000-00002A000000}"/>
    <cellStyle name="Accent4 2 2" xfId="614" xr:uid="{00000000-0005-0000-0000-00002B000000}"/>
    <cellStyle name="Accent5 2" xfId="23" xr:uid="{00000000-0005-0000-0000-00002C000000}"/>
    <cellStyle name="Accent5 2 2" xfId="615" xr:uid="{00000000-0005-0000-0000-00002D000000}"/>
    <cellStyle name="Accent6 2" xfId="24" xr:uid="{00000000-0005-0000-0000-00002E000000}"/>
    <cellStyle name="Accent6 2 2" xfId="616" xr:uid="{00000000-0005-0000-0000-00002F000000}"/>
    <cellStyle name="Bad 2" xfId="25" xr:uid="{00000000-0005-0000-0000-000030000000}"/>
    <cellStyle name="Bad 3" xfId="26" xr:uid="{00000000-0005-0000-0000-000031000000}"/>
    <cellStyle name="Bad 3 2" xfId="617" xr:uid="{00000000-0005-0000-0000-000032000000}"/>
    <cellStyle name="Calculation 2" xfId="27" xr:uid="{00000000-0005-0000-0000-000033000000}"/>
    <cellStyle name="Calculation 2 2" xfId="618" xr:uid="{00000000-0005-0000-0000-000034000000}"/>
    <cellStyle name="Check Cell 2" xfId="28" xr:uid="{00000000-0005-0000-0000-000035000000}"/>
    <cellStyle name="Check Cell 2 2" xfId="619" xr:uid="{00000000-0005-0000-0000-000036000000}"/>
    <cellStyle name="Comma [0] 2" xfId="29" xr:uid="{00000000-0005-0000-0000-000037000000}"/>
    <cellStyle name="Comma [0] 3" xfId="30" xr:uid="{00000000-0005-0000-0000-000038000000}"/>
    <cellStyle name="Comma [0] 4" xfId="31" xr:uid="{00000000-0005-0000-0000-000039000000}"/>
    <cellStyle name="Comma 10" xfId="32" xr:uid="{00000000-0005-0000-0000-00003A000000}"/>
    <cellStyle name="Comma 100" xfId="33" xr:uid="{00000000-0005-0000-0000-00003B000000}"/>
    <cellStyle name="Comma 101" xfId="34" xr:uid="{00000000-0005-0000-0000-00003C000000}"/>
    <cellStyle name="Comma 102" xfId="35" xr:uid="{00000000-0005-0000-0000-00003D000000}"/>
    <cellStyle name="Comma 103" xfId="36" xr:uid="{00000000-0005-0000-0000-00003E000000}"/>
    <cellStyle name="Comma 104" xfId="37" xr:uid="{00000000-0005-0000-0000-00003F000000}"/>
    <cellStyle name="Comma 105" xfId="38" xr:uid="{00000000-0005-0000-0000-000040000000}"/>
    <cellStyle name="Comma 106" xfId="39" xr:uid="{00000000-0005-0000-0000-000041000000}"/>
    <cellStyle name="Comma 107" xfId="40" xr:uid="{00000000-0005-0000-0000-000042000000}"/>
    <cellStyle name="Comma 108" xfId="41" xr:uid="{00000000-0005-0000-0000-000043000000}"/>
    <cellStyle name="Comma 109" xfId="42" xr:uid="{00000000-0005-0000-0000-000044000000}"/>
    <cellStyle name="Comma 11" xfId="43" xr:uid="{00000000-0005-0000-0000-000045000000}"/>
    <cellStyle name="Comma 110" xfId="44" xr:uid="{00000000-0005-0000-0000-000046000000}"/>
    <cellStyle name="Comma 111" xfId="45" xr:uid="{00000000-0005-0000-0000-000047000000}"/>
    <cellStyle name="Comma 112" xfId="46" xr:uid="{00000000-0005-0000-0000-000048000000}"/>
    <cellStyle name="Comma 113" xfId="47" xr:uid="{00000000-0005-0000-0000-000049000000}"/>
    <cellStyle name="Comma 114" xfId="48" xr:uid="{00000000-0005-0000-0000-00004A000000}"/>
    <cellStyle name="Comma 115" xfId="49" xr:uid="{00000000-0005-0000-0000-00004B000000}"/>
    <cellStyle name="Comma 116" xfId="50" xr:uid="{00000000-0005-0000-0000-00004C000000}"/>
    <cellStyle name="Comma 117" xfId="51" xr:uid="{00000000-0005-0000-0000-00004D000000}"/>
    <cellStyle name="Comma 118" xfId="52" xr:uid="{00000000-0005-0000-0000-00004E000000}"/>
    <cellStyle name="Comma 119" xfId="53" xr:uid="{00000000-0005-0000-0000-00004F000000}"/>
    <cellStyle name="Comma 12" xfId="54" xr:uid="{00000000-0005-0000-0000-000050000000}"/>
    <cellStyle name="Comma 120" xfId="55" xr:uid="{00000000-0005-0000-0000-000051000000}"/>
    <cellStyle name="Comma 121" xfId="56" xr:uid="{00000000-0005-0000-0000-000052000000}"/>
    <cellStyle name="Comma 122" xfId="57" xr:uid="{00000000-0005-0000-0000-000053000000}"/>
    <cellStyle name="Comma 123" xfId="58" xr:uid="{00000000-0005-0000-0000-000054000000}"/>
    <cellStyle name="Comma 124" xfId="59" xr:uid="{00000000-0005-0000-0000-000055000000}"/>
    <cellStyle name="Comma 125" xfId="60" xr:uid="{00000000-0005-0000-0000-000056000000}"/>
    <cellStyle name="Comma 126" xfId="61" xr:uid="{00000000-0005-0000-0000-000057000000}"/>
    <cellStyle name="Comma 127" xfId="62" xr:uid="{00000000-0005-0000-0000-000058000000}"/>
    <cellStyle name="Comma 128" xfId="63" xr:uid="{00000000-0005-0000-0000-000059000000}"/>
    <cellStyle name="Comma 129" xfId="64" xr:uid="{00000000-0005-0000-0000-00005A000000}"/>
    <cellStyle name="Comma 13" xfId="65" xr:uid="{00000000-0005-0000-0000-00005B000000}"/>
    <cellStyle name="Comma 130" xfId="66" xr:uid="{00000000-0005-0000-0000-00005C000000}"/>
    <cellStyle name="Comma 131" xfId="67" xr:uid="{00000000-0005-0000-0000-00005D000000}"/>
    <cellStyle name="Comma 132" xfId="68" xr:uid="{00000000-0005-0000-0000-00005E000000}"/>
    <cellStyle name="Comma 133" xfId="69" xr:uid="{00000000-0005-0000-0000-00005F000000}"/>
    <cellStyle name="Comma 134" xfId="70" xr:uid="{00000000-0005-0000-0000-000060000000}"/>
    <cellStyle name="Comma 135" xfId="71" xr:uid="{00000000-0005-0000-0000-000061000000}"/>
    <cellStyle name="Comma 136" xfId="72" xr:uid="{00000000-0005-0000-0000-000062000000}"/>
    <cellStyle name="Comma 137" xfId="73" xr:uid="{00000000-0005-0000-0000-000063000000}"/>
    <cellStyle name="Comma 138" xfId="74" xr:uid="{00000000-0005-0000-0000-000064000000}"/>
    <cellStyle name="Comma 139" xfId="75" xr:uid="{00000000-0005-0000-0000-000065000000}"/>
    <cellStyle name="Comma 14" xfId="76" xr:uid="{00000000-0005-0000-0000-000066000000}"/>
    <cellStyle name="Comma 140" xfId="77" xr:uid="{00000000-0005-0000-0000-000067000000}"/>
    <cellStyle name="Comma 141" xfId="78" xr:uid="{00000000-0005-0000-0000-000068000000}"/>
    <cellStyle name="Comma 142" xfId="79" xr:uid="{00000000-0005-0000-0000-000069000000}"/>
    <cellStyle name="Comma 143" xfId="80" xr:uid="{00000000-0005-0000-0000-00006A000000}"/>
    <cellStyle name="Comma 144" xfId="81" xr:uid="{00000000-0005-0000-0000-00006B000000}"/>
    <cellStyle name="Comma 145" xfId="82" xr:uid="{00000000-0005-0000-0000-00006C000000}"/>
    <cellStyle name="Comma 146" xfId="83" xr:uid="{00000000-0005-0000-0000-00006D000000}"/>
    <cellStyle name="Comma 147" xfId="84" xr:uid="{00000000-0005-0000-0000-00006E000000}"/>
    <cellStyle name="Comma 148" xfId="85" xr:uid="{00000000-0005-0000-0000-00006F000000}"/>
    <cellStyle name="Comma 149" xfId="86" xr:uid="{00000000-0005-0000-0000-000070000000}"/>
    <cellStyle name="Comma 15" xfId="87" xr:uid="{00000000-0005-0000-0000-000071000000}"/>
    <cellStyle name="Comma 150" xfId="88" xr:uid="{00000000-0005-0000-0000-000072000000}"/>
    <cellStyle name="Comma 151" xfId="89" xr:uid="{00000000-0005-0000-0000-000073000000}"/>
    <cellStyle name="Comma 152" xfId="90" xr:uid="{00000000-0005-0000-0000-000074000000}"/>
    <cellStyle name="Comma 153" xfId="91" xr:uid="{00000000-0005-0000-0000-000075000000}"/>
    <cellStyle name="Comma 154" xfId="92" xr:uid="{00000000-0005-0000-0000-000076000000}"/>
    <cellStyle name="Comma 155" xfId="93" xr:uid="{00000000-0005-0000-0000-000077000000}"/>
    <cellStyle name="Comma 156" xfId="94" xr:uid="{00000000-0005-0000-0000-000078000000}"/>
    <cellStyle name="Comma 157" xfId="95" xr:uid="{00000000-0005-0000-0000-000079000000}"/>
    <cellStyle name="Comma 158" xfId="96" xr:uid="{00000000-0005-0000-0000-00007A000000}"/>
    <cellStyle name="Comma 159" xfId="97" xr:uid="{00000000-0005-0000-0000-00007B000000}"/>
    <cellStyle name="Comma 16" xfId="98" xr:uid="{00000000-0005-0000-0000-00007C000000}"/>
    <cellStyle name="Comma 160" xfId="99" xr:uid="{00000000-0005-0000-0000-00007D000000}"/>
    <cellStyle name="Comma 161" xfId="100" xr:uid="{00000000-0005-0000-0000-00007E000000}"/>
    <cellStyle name="Comma 162" xfId="101" xr:uid="{00000000-0005-0000-0000-00007F000000}"/>
    <cellStyle name="Comma 163" xfId="102" xr:uid="{00000000-0005-0000-0000-000080000000}"/>
    <cellStyle name="Comma 164" xfId="103" xr:uid="{00000000-0005-0000-0000-000081000000}"/>
    <cellStyle name="Comma 165" xfId="104" xr:uid="{00000000-0005-0000-0000-000082000000}"/>
    <cellStyle name="Comma 166" xfId="105" xr:uid="{00000000-0005-0000-0000-000083000000}"/>
    <cellStyle name="Comma 167" xfId="106" xr:uid="{00000000-0005-0000-0000-000084000000}"/>
    <cellStyle name="Comma 168" xfId="107" xr:uid="{00000000-0005-0000-0000-000085000000}"/>
    <cellStyle name="Comma 169" xfId="108" xr:uid="{00000000-0005-0000-0000-000086000000}"/>
    <cellStyle name="Comma 17" xfId="109" xr:uid="{00000000-0005-0000-0000-000087000000}"/>
    <cellStyle name="Comma 170" xfId="110" xr:uid="{00000000-0005-0000-0000-000088000000}"/>
    <cellStyle name="Comma 171" xfId="111" xr:uid="{00000000-0005-0000-0000-000089000000}"/>
    <cellStyle name="Comma 172" xfId="112" xr:uid="{00000000-0005-0000-0000-00008A000000}"/>
    <cellStyle name="Comma 173" xfId="113" xr:uid="{00000000-0005-0000-0000-00008B000000}"/>
    <cellStyle name="Comma 174" xfId="114" xr:uid="{00000000-0005-0000-0000-00008C000000}"/>
    <cellStyle name="Comma 175" xfId="115" xr:uid="{00000000-0005-0000-0000-00008D000000}"/>
    <cellStyle name="Comma 176" xfId="116" xr:uid="{00000000-0005-0000-0000-00008E000000}"/>
    <cellStyle name="Comma 177" xfId="117" xr:uid="{00000000-0005-0000-0000-00008F000000}"/>
    <cellStyle name="Comma 178" xfId="118" xr:uid="{00000000-0005-0000-0000-000090000000}"/>
    <cellStyle name="Comma 179" xfId="119" xr:uid="{00000000-0005-0000-0000-000091000000}"/>
    <cellStyle name="Comma 18" xfId="120" xr:uid="{00000000-0005-0000-0000-000092000000}"/>
    <cellStyle name="Comma 180" xfId="121" xr:uid="{00000000-0005-0000-0000-000093000000}"/>
    <cellStyle name="Comma 181" xfId="122" xr:uid="{00000000-0005-0000-0000-000094000000}"/>
    <cellStyle name="Comma 182" xfId="123" xr:uid="{00000000-0005-0000-0000-000095000000}"/>
    <cellStyle name="Comma 183" xfId="124" xr:uid="{00000000-0005-0000-0000-000096000000}"/>
    <cellStyle name="Comma 184" xfId="125" xr:uid="{00000000-0005-0000-0000-000097000000}"/>
    <cellStyle name="Comma 185" xfId="126" xr:uid="{00000000-0005-0000-0000-000098000000}"/>
    <cellStyle name="Comma 186" xfId="127" xr:uid="{00000000-0005-0000-0000-000099000000}"/>
    <cellStyle name="Comma 187" xfId="128" xr:uid="{00000000-0005-0000-0000-00009A000000}"/>
    <cellStyle name="Comma 188" xfId="129" xr:uid="{00000000-0005-0000-0000-00009B000000}"/>
    <cellStyle name="Comma 189" xfId="130" xr:uid="{00000000-0005-0000-0000-00009C000000}"/>
    <cellStyle name="Comma 19" xfId="131" xr:uid="{00000000-0005-0000-0000-00009D000000}"/>
    <cellStyle name="Comma 190" xfId="132" xr:uid="{00000000-0005-0000-0000-00009E000000}"/>
    <cellStyle name="Comma 191" xfId="133" xr:uid="{00000000-0005-0000-0000-00009F000000}"/>
    <cellStyle name="Comma 192" xfId="134" xr:uid="{00000000-0005-0000-0000-0000A0000000}"/>
    <cellStyle name="Comma 193" xfId="135" xr:uid="{00000000-0005-0000-0000-0000A1000000}"/>
    <cellStyle name="Comma 194" xfId="136" xr:uid="{00000000-0005-0000-0000-0000A2000000}"/>
    <cellStyle name="Comma 195" xfId="137" xr:uid="{00000000-0005-0000-0000-0000A3000000}"/>
    <cellStyle name="Comma 196" xfId="138" xr:uid="{00000000-0005-0000-0000-0000A4000000}"/>
    <cellStyle name="Comma 197" xfId="139" xr:uid="{00000000-0005-0000-0000-0000A5000000}"/>
    <cellStyle name="Comma 198" xfId="140" xr:uid="{00000000-0005-0000-0000-0000A6000000}"/>
    <cellStyle name="Comma 199" xfId="141" xr:uid="{00000000-0005-0000-0000-0000A7000000}"/>
    <cellStyle name="Comma 2" xfId="142" xr:uid="{00000000-0005-0000-0000-0000A8000000}"/>
    <cellStyle name="Comma 20" xfId="143" xr:uid="{00000000-0005-0000-0000-0000A9000000}"/>
    <cellStyle name="Comma 200" xfId="144" xr:uid="{00000000-0005-0000-0000-0000AA000000}"/>
    <cellStyle name="Comma 201" xfId="145" xr:uid="{00000000-0005-0000-0000-0000AB000000}"/>
    <cellStyle name="Comma 202" xfId="146" xr:uid="{00000000-0005-0000-0000-0000AC000000}"/>
    <cellStyle name="Comma 203" xfId="147" xr:uid="{00000000-0005-0000-0000-0000AD000000}"/>
    <cellStyle name="Comma 204" xfId="148" xr:uid="{00000000-0005-0000-0000-0000AE000000}"/>
    <cellStyle name="Comma 205" xfId="149" xr:uid="{00000000-0005-0000-0000-0000AF000000}"/>
    <cellStyle name="Comma 206" xfId="150" xr:uid="{00000000-0005-0000-0000-0000B0000000}"/>
    <cellStyle name="Comma 207" xfId="151" xr:uid="{00000000-0005-0000-0000-0000B1000000}"/>
    <cellStyle name="Comma 208" xfId="152" xr:uid="{00000000-0005-0000-0000-0000B2000000}"/>
    <cellStyle name="Comma 209" xfId="153" xr:uid="{00000000-0005-0000-0000-0000B3000000}"/>
    <cellStyle name="Comma 21" xfId="154" xr:uid="{00000000-0005-0000-0000-0000B4000000}"/>
    <cellStyle name="Comma 210" xfId="155" xr:uid="{00000000-0005-0000-0000-0000B5000000}"/>
    <cellStyle name="Comma 211" xfId="156" xr:uid="{00000000-0005-0000-0000-0000B6000000}"/>
    <cellStyle name="Comma 212" xfId="157" xr:uid="{00000000-0005-0000-0000-0000B7000000}"/>
    <cellStyle name="Comma 213" xfId="158" xr:uid="{00000000-0005-0000-0000-0000B8000000}"/>
    <cellStyle name="Comma 214" xfId="159" xr:uid="{00000000-0005-0000-0000-0000B9000000}"/>
    <cellStyle name="Comma 215" xfId="160" xr:uid="{00000000-0005-0000-0000-0000BA000000}"/>
    <cellStyle name="Comma 216" xfId="161" xr:uid="{00000000-0005-0000-0000-0000BB000000}"/>
    <cellStyle name="Comma 217" xfId="162" xr:uid="{00000000-0005-0000-0000-0000BC000000}"/>
    <cellStyle name="Comma 218" xfId="163" xr:uid="{00000000-0005-0000-0000-0000BD000000}"/>
    <cellStyle name="Comma 219" xfId="164" xr:uid="{00000000-0005-0000-0000-0000BE000000}"/>
    <cellStyle name="Comma 22" xfId="165" xr:uid="{00000000-0005-0000-0000-0000BF000000}"/>
    <cellStyle name="Comma 220" xfId="166" xr:uid="{00000000-0005-0000-0000-0000C0000000}"/>
    <cellStyle name="Comma 221" xfId="167" xr:uid="{00000000-0005-0000-0000-0000C1000000}"/>
    <cellStyle name="Comma 222" xfId="168" xr:uid="{00000000-0005-0000-0000-0000C2000000}"/>
    <cellStyle name="Comma 223" xfId="169" xr:uid="{00000000-0005-0000-0000-0000C3000000}"/>
    <cellStyle name="Comma 23" xfId="170" xr:uid="{00000000-0005-0000-0000-0000C4000000}"/>
    <cellStyle name="Comma 24" xfId="171" xr:uid="{00000000-0005-0000-0000-0000C5000000}"/>
    <cellStyle name="Comma 25" xfId="172" xr:uid="{00000000-0005-0000-0000-0000C6000000}"/>
    <cellStyle name="Comma 26" xfId="173" xr:uid="{00000000-0005-0000-0000-0000C7000000}"/>
    <cellStyle name="Comma 27" xfId="174" xr:uid="{00000000-0005-0000-0000-0000C8000000}"/>
    <cellStyle name="Comma 28" xfId="175" xr:uid="{00000000-0005-0000-0000-0000C9000000}"/>
    <cellStyle name="Comma 29" xfId="176" xr:uid="{00000000-0005-0000-0000-0000CA000000}"/>
    <cellStyle name="Comma 3" xfId="177" xr:uid="{00000000-0005-0000-0000-0000CB000000}"/>
    <cellStyle name="Comma 30" xfId="178" xr:uid="{00000000-0005-0000-0000-0000CC000000}"/>
    <cellStyle name="Comma 31" xfId="179" xr:uid="{00000000-0005-0000-0000-0000CD000000}"/>
    <cellStyle name="Comma 32" xfId="180" xr:uid="{00000000-0005-0000-0000-0000CE000000}"/>
    <cellStyle name="Comma 33" xfId="181" xr:uid="{00000000-0005-0000-0000-0000CF000000}"/>
    <cellStyle name="Comma 34" xfId="182" xr:uid="{00000000-0005-0000-0000-0000D0000000}"/>
    <cellStyle name="Comma 35" xfId="183" xr:uid="{00000000-0005-0000-0000-0000D1000000}"/>
    <cellStyle name="Comma 36" xfId="184" xr:uid="{00000000-0005-0000-0000-0000D2000000}"/>
    <cellStyle name="Comma 37" xfId="185" xr:uid="{00000000-0005-0000-0000-0000D3000000}"/>
    <cellStyle name="Comma 38" xfId="186" xr:uid="{00000000-0005-0000-0000-0000D4000000}"/>
    <cellStyle name="Comma 39" xfId="187" xr:uid="{00000000-0005-0000-0000-0000D5000000}"/>
    <cellStyle name="Comma 4" xfId="188" xr:uid="{00000000-0005-0000-0000-0000D6000000}"/>
    <cellStyle name="Comma 40" xfId="189" xr:uid="{00000000-0005-0000-0000-0000D7000000}"/>
    <cellStyle name="Comma 41" xfId="190" xr:uid="{00000000-0005-0000-0000-0000D8000000}"/>
    <cellStyle name="Comma 42" xfId="191" xr:uid="{00000000-0005-0000-0000-0000D9000000}"/>
    <cellStyle name="Comma 43" xfId="192" xr:uid="{00000000-0005-0000-0000-0000DA000000}"/>
    <cellStyle name="Comma 44" xfId="193" xr:uid="{00000000-0005-0000-0000-0000DB000000}"/>
    <cellStyle name="Comma 45" xfId="194" xr:uid="{00000000-0005-0000-0000-0000DC000000}"/>
    <cellStyle name="Comma 46" xfId="195" xr:uid="{00000000-0005-0000-0000-0000DD000000}"/>
    <cellStyle name="Comma 47" xfId="196" xr:uid="{00000000-0005-0000-0000-0000DE000000}"/>
    <cellStyle name="Comma 48" xfId="197" xr:uid="{00000000-0005-0000-0000-0000DF000000}"/>
    <cellStyle name="Comma 49" xfId="198" xr:uid="{00000000-0005-0000-0000-0000E0000000}"/>
    <cellStyle name="Comma 5" xfId="199" xr:uid="{00000000-0005-0000-0000-0000E1000000}"/>
    <cellStyle name="Comma 50" xfId="200" xr:uid="{00000000-0005-0000-0000-0000E2000000}"/>
    <cellStyle name="Comma 51" xfId="201" xr:uid="{00000000-0005-0000-0000-0000E3000000}"/>
    <cellStyle name="Comma 52" xfId="202" xr:uid="{00000000-0005-0000-0000-0000E4000000}"/>
    <cellStyle name="Comma 53" xfId="203" xr:uid="{00000000-0005-0000-0000-0000E5000000}"/>
    <cellStyle name="Comma 54" xfId="204" xr:uid="{00000000-0005-0000-0000-0000E6000000}"/>
    <cellStyle name="Comma 55" xfId="205" xr:uid="{00000000-0005-0000-0000-0000E7000000}"/>
    <cellStyle name="Comma 56" xfId="206" xr:uid="{00000000-0005-0000-0000-0000E8000000}"/>
    <cellStyle name="Comma 57" xfId="207" xr:uid="{00000000-0005-0000-0000-0000E9000000}"/>
    <cellStyle name="Comma 58" xfId="208" xr:uid="{00000000-0005-0000-0000-0000EA000000}"/>
    <cellStyle name="Comma 59" xfId="209" xr:uid="{00000000-0005-0000-0000-0000EB000000}"/>
    <cellStyle name="Comma 6" xfId="210" xr:uid="{00000000-0005-0000-0000-0000EC000000}"/>
    <cellStyle name="Comma 60" xfId="211" xr:uid="{00000000-0005-0000-0000-0000ED000000}"/>
    <cellStyle name="Comma 61" xfId="212" xr:uid="{00000000-0005-0000-0000-0000EE000000}"/>
    <cellStyle name="Comma 62" xfId="213" xr:uid="{00000000-0005-0000-0000-0000EF000000}"/>
    <cellStyle name="Comma 63" xfId="214" xr:uid="{00000000-0005-0000-0000-0000F0000000}"/>
    <cellStyle name="Comma 64" xfId="215" xr:uid="{00000000-0005-0000-0000-0000F1000000}"/>
    <cellStyle name="Comma 65" xfId="216" xr:uid="{00000000-0005-0000-0000-0000F2000000}"/>
    <cellStyle name="Comma 66" xfId="217" xr:uid="{00000000-0005-0000-0000-0000F3000000}"/>
    <cellStyle name="Comma 67" xfId="218" xr:uid="{00000000-0005-0000-0000-0000F4000000}"/>
    <cellStyle name="Comma 68" xfId="219" xr:uid="{00000000-0005-0000-0000-0000F5000000}"/>
    <cellStyle name="Comma 69" xfId="220" xr:uid="{00000000-0005-0000-0000-0000F6000000}"/>
    <cellStyle name="Comma 7" xfId="221" xr:uid="{00000000-0005-0000-0000-0000F7000000}"/>
    <cellStyle name="Comma 70" xfId="222" xr:uid="{00000000-0005-0000-0000-0000F8000000}"/>
    <cellStyle name="Comma 71" xfId="223" xr:uid="{00000000-0005-0000-0000-0000F9000000}"/>
    <cellStyle name="Comma 72" xfId="224" xr:uid="{00000000-0005-0000-0000-0000FA000000}"/>
    <cellStyle name="Comma 73" xfId="225" xr:uid="{00000000-0005-0000-0000-0000FB000000}"/>
    <cellStyle name="Comma 74" xfId="226" xr:uid="{00000000-0005-0000-0000-0000FC000000}"/>
    <cellStyle name="Comma 75" xfId="227" xr:uid="{00000000-0005-0000-0000-0000FD000000}"/>
    <cellStyle name="Comma 76" xfId="228" xr:uid="{00000000-0005-0000-0000-0000FE000000}"/>
    <cellStyle name="Comma 77" xfId="229" xr:uid="{00000000-0005-0000-0000-0000FF000000}"/>
    <cellStyle name="Comma 78" xfId="230" xr:uid="{00000000-0005-0000-0000-000000010000}"/>
    <cellStyle name="Comma 79" xfId="231" xr:uid="{00000000-0005-0000-0000-000001010000}"/>
    <cellStyle name="Comma 8" xfId="232" xr:uid="{00000000-0005-0000-0000-000002010000}"/>
    <cellStyle name="Comma 80" xfId="233" xr:uid="{00000000-0005-0000-0000-000003010000}"/>
    <cellStyle name="Comma 81" xfId="234" xr:uid="{00000000-0005-0000-0000-000004010000}"/>
    <cellStyle name="Comma 82" xfId="235" xr:uid="{00000000-0005-0000-0000-000005010000}"/>
    <cellStyle name="Comma 83" xfId="236" xr:uid="{00000000-0005-0000-0000-000006010000}"/>
    <cellStyle name="Comma 84" xfId="237" xr:uid="{00000000-0005-0000-0000-000007010000}"/>
    <cellStyle name="Comma 85" xfId="238" xr:uid="{00000000-0005-0000-0000-000008010000}"/>
    <cellStyle name="Comma 86" xfId="239" xr:uid="{00000000-0005-0000-0000-000009010000}"/>
    <cellStyle name="Comma 87" xfId="240" xr:uid="{00000000-0005-0000-0000-00000A010000}"/>
    <cellStyle name="Comma 88" xfId="241" xr:uid="{00000000-0005-0000-0000-00000B010000}"/>
    <cellStyle name="Comma 89" xfId="242" xr:uid="{00000000-0005-0000-0000-00000C010000}"/>
    <cellStyle name="Comma 9" xfId="243" xr:uid="{00000000-0005-0000-0000-00000D010000}"/>
    <cellStyle name="Comma 90" xfId="244" xr:uid="{00000000-0005-0000-0000-00000E010000}"/>
    <cellStyle name="Comma 91" xfId="245" xr:uid="{00000000-0005-0000-0000-00000F010000}"/>
    <cellStyle name="Comma 92" xfId="246" xr:uid="{00000000-0005-0000-0000-000010010000}"/>
    <cellStyle name="Comma 93" xfId="247" xr:uid="{00000000-0005-0000-0000-000011010000}"/>
    <cellStyle name="Comma 94" xfId="248" xr:uid="{00000000-0005-0000-0000-000012010000}"/>
    <cellStyle name="Comma 95" xfId="249" xr:uid="{00000000-0005-0000-0000-000013010000}"/>
    <cellStyle name="Comma 96" xfId="250" xr:uid="{00000000-0005-0000-0000-000014010000}"/>
    <cellStyle name="Comma 97" xfId="251" xr:uid="{00000000-0005-0000-0000-000015010000}"/>
    <cellStyle name="Comma 98" xfId="252" xr:uid="{00000000-0005-0000-0000-000016010000}"/>
    <cellStyle name="Comma 99" xfId="253" xr:uid="{00000000-0005-0000-0000-000017010000}"/>
    <cellStyle name="Currency [0] 2" xfId="254" xr:uid="{00000000-0005-0000-0000-000018010000}"/>
    <cellStyle name="Currency [0] 3" xfId="255" xr:uid="{00000000-0005-0000-0000-000019010000}"/>
    <cellStyle name="Currency [0] 4" xfId="256" xr:uid="{00000000-0005-0000-0000-00001A010000}"/>
    <cellStyle name="Currency [0] 5" xfId="257" xr:uid="{00000000-0005-0000-0000-00001B010000}"/>
    <cellStyle name="Currency 10" xfId="258" xr:uid="{00000000-0005-0000-0000-00001C010000}"/>
    <cellStyle name="Currency 100" xfId="259" xr:uid="{00000000-0005-0000-0000-00001D010000}"/>
    <cellStyle name="Currency 101" xfId="260" xr:uid="{00000000-0005-0000-0000-00001E010000}"/>
    <cellStyle name="Currency 102" xfId="261" xr:uid="{00000000-0005-0000-0000-00001F010000}"/>
    <cellStyle name="Currency 103" xfId="262" xr:uid="{00000000-0005-0000-0000-000020010000}"/>
    <cellStyle name="Currency 104" xfId="263" xr:uid="{00000000-0005-0000-0000-000021010000}"/>
    <cellStyle name="Currency 105" xfId="264" xr:uid="{00000000-0005-0000-0000-000022010000}"/>
    <cellStyle name="Currency 106" xfId="265" xr:uid="{00000000-0005-0000-0000-000023010000}"/>
    <cellStyle name="Currency 107" xfId="266" xr:uid="{00000000-0005-0000-0000-000024010000}"/>
    <cellStyle name="Currency 108" xfId="267" xr:uid="{00000000-0005-0000-0000-000025010000}"/>
    <cellStyle name="Currency 109" xfId="268" xr:uid="{00000000-0005-0000-0000-000026010000}"/>
    <cellStyle name="Currency 11" xfId="269" xr:uid="{00000000-0005-0000-0000-000027010000}"/>
    <cellStyle name="Currency 110" xfId="270" xr:uid="{00000000-0005-0000-0000-000028010000}"/>
    <cellStyle name="Currency 111" xfId="271" xr:uid="{00000000-0005-0000-0000-000029010000}"/>
    <cellStyle name="Currency 112" xfId="272" xr:uid="{00000000-0005-0000-0000-00002A010000}"/>
    <cellStyle name="Currency 113" xfId="273" xr:uid="{00000000-0005-0000-0000-00002B010000}"/>
    <cellStyle name="Currency 114" xfId="274" xr:uid="{00000000-0005-0000-0000-00002C010000}"/>
    <cellStyle name="Currency 115" xfId="275" xr:uid="{00000000-0005-0000-0000-00002D010000}"/>
    <cellStyle name="Currency 116" xfId="276" xr:uid="{00000000-0005-0000-0000-00002E010000}"/>
    <cellStyle name="Currency 117" xfId="277" xr:uid="{00000000-0005-0000-0000-00002F010000}"/>
    <cellStyle name="Currency 118" xfId="278" xr:uid="{00000000-0005-0000-0000-000030010000}"/>
    <cellStyle name="Currency 119" xfId="279" xr:uid="{00000000-0005-0000-0000-000031010000}"/>
    <cellStyle name="Currency 12" xfId="280" xr:uid="{00000000-0005-0000-0000-000032010000}"/>
    <cellStyle name="Currency 120" xfId="281" xr:uid="{00000000-0005-0000-0000-000033010000}"/>
    <cellStyle name="Currency 121" xfId="282" xr:uid="{00000000-0005-0000-0000-000034010000}"/>
    <cellStyle name="Currency 122" xfId="283" xr:uid="{00000000-0005-0000-0000-000035010000}"/>
    <cellStyle name="Currency 123" xfId="284" xr:uid="{00000000-0005-0000-0000-000036010000}"/>
    <cellStyle name="Currency 124" xfId="285" xr:uid="{00000000-0005-0000-0000-000037010000}"/>
    <cellStyle name="Currency 125" xfId="286" xr:uid="{00000000-0005-0000-0000-000038010000}"/>
    <cellStyle name="Currency 126" xfId="287" xr:uid="{00000000-0005-0000-0000-000039010000}"/>
    <cellStyle name="Currency 127" xfId="288" xr:uid="{00000000-0005-0000-0000-00003A010000}"/>
    <cellStyle name="Currency 128" xfId="289" xr:uid="{00000000-0005-0000-0000-00003B010000}"/>
    <cellStyle name="Currency 129" xfId="290" xr:uid="{00000000-0005-0000-0000-00003C010000}"/>
    <cellStyle name="Currency 13" xfId="291" xr:uid="{00000000-0005-0000-0000-00003D010000}"/>
    <cellStyle name="Currency 130" xfId="292" xr:uid="{00000000-0005-0000-0000-00003E010000}"/>
    <cellStyle name="Currency 131" xfId="293" xr:uid="{00000000-0005-0000-0000-00003F010000}"/>
    <cellStyle name="Currency 132" xfId="294" xr:uid="{00000000-0005-0000-0000-000040010000}"/>
    <cellStyle name="Currency 133" xfId="295" xr:uid="{00000000-0005-0000-0000-000041010000}"/>
    <cellStyle name="Currency 134" xfId="296" xr:uid="{00000000-0005-0000-0000-000042010000}"/>
    <cellStyle name="Currency 135" xfId="297" xr:uid="{00000000-0005-0000-0000-000043010000}"/>
    <cellStyle name="Currency 136" xfId="298" xr:uid="{00000000-0005-0000-0000-000044010000}"/>
    <cellStyle name="Currency 137" xfId="299" xr:uid="{00000000-0005-0000-0000-000045010000}"/>
    <cellStyle name="Currency 138" xfId="300" xr:uid="{00000000-0005-0000-0000-000046010000}"/>
    <cellStyle name="Currency 139" xfId="301" xr:uid="{00000000-0005-0000-0000-000047010000}"/>
    <cellStyle name="Currency 14" xfId="302" xr:uid="{00000000-0005-0000-0000-000048010000}"/>
    <cellStyle name="Currency 140" xfId="303" xr:uid="{00000000-0005-0000-0000-000049010000}"/>
    <cellStyle name="Currency 141" xfId="304" xr:uid="{00000000-0005-0000-0000-00004A010000}"/>
    <cellStyle name="Currency 142" xfId="305" xr:uid="{00000000-0005-0000-0000-00004B010000}"/>
    <cellStyle name="Currency 143" xfId="306" xr:uid="{00000000-0005-0000-0000-00004C010000}"/>
    <cellStyle name="Currency 144" xfId="307" xr:uid="{00000000-0005-0000-0000-00004D010000}"/>
    <cellStyle name="Currency 145" xfId="308" xr:uid="{00000000-0005-0000-0000-00004E010000}"/>
    <cellStyle name="Currency 146" xfId="309" xr:uid="{00000000-0005-0000-0000-00004F010000}"/>
    <cellStyle name="Currency 147" xfId="310" xr:uid="{00000000-0005-0000-0000-000050010000}"/>
    <cellStyle name="Currency 148" xfId="311" xr:uid="{00000000-0005-0000-0000-000051010000}"/>
    <cellStyle name="Currency 149" xfId="312" xr:uid="{00000000-0005-0000-0000-000052010000}"/>
    <cellStyle name="Currency 15" xfId="313" xr:uid="{00000000-0005-0000-0000-000053010000}"/>
    <cellStyle name="Currency 150" xfId="314" xr:uid="{00000000-0005-0000-0000-000054010000}"/>
    <cellStyle name="Currency 151" xfId="315" xr:uid="{00000000-0005-0000-0000-000055010000}"/>
    <cellStyle name="Currency 152" xfId="316" xr:uid="{00000000-0005-0000-0000-000056010000}"/>
    <cellStyle name="Currency 153" xfId="317" xr:uid="{00000000-0005-0000-0000-000057010000}"/>
    <cellStyle name="Currency 154" xfId="318" xr:uid="{00000000-0005-0000-0000-000058010000}"/>
    <cellStyle name="Currency 155" xfId="319" xr:uid="{00000000-0005-0000-0000-000059010000}"/>
    <cellStyle name="Currency 156" xfId="320" xr:uid="{00000000-0005-0000-0000-00005A010000}"/>
    <cellStyle name="Currency 157" xfId="321" xr:uid="{00000000-0005-0000-0000-00005B010000}"/>
    <cellStyle name="Currency 158" xfId="322" xr:uid="{00000000-0005-0000-0000-00005C010000}"/>
    <cellStyle name="Currency 159" xfId="323" xr:uid="{00000000-0005-0000-0000-00005D010000}"/>
    <cellStyle name="Currency 16" xfId="324" xr:uid="{00000000-0005-0000-0000-00005E010000}"/>
    <cellStyle name="Currency 160" xfId="325" xr:uid="{00000000-0005-0000-0000-00005F010000}"/>
    <cellStyle name="Currency 161" xfId="326" xr:uid="{00000000-0005-0000-0000-000060010000}"/>
    <cellStyle name="Currency 162" xfId="327" xr:uid="{00000000-0005-0000-0000-000061010000}"/>
    <cellStyle name="Currency 163" xfId="328" xr:uid="{00000000-0005-0000-0000-000062010000}"/>
    <cellStyle name="Currency 164" xfId="329" xr:uid="{00000000-0005-0000-0000-000063010000}"/>
    <cellStyle name="Currency 165" xfId="330" xr:uid="{00000000-0005-0000-0000-000064010000}"/>
    <cellStyle name="Currency 166" xfId="331" xr:uid="{00000000-0005-0000-0000-000065010000}"/>
    <cellStyle name="Currency 167" xfId="332" xr:uid="{00000000-0005-0000-0000-000066010000}"/>
    <cellStyle name="Currency 168" xfId="333" xr:uid="{00000000-0005-0000-0000-000067010000}"/>
    <cellStyle name="Currency 169" xfId="334" xr:uid="{00000000-0005-0000-0000-000068010000}"/>
    <cellStyle name="Currency 17" xfId="335" xr:uid="{00000000-0005-0000-0000-000069010000}"/>
    <cellStyle name="Currency 170" xfId="336" xr:uid="{00000000-0005-0000-0000-00006A010000}"/>
    <cellStyle name="Currency 171" xfId="337" xr:uid="{00000000-0005-0000-0000-00006B010000}"/>
    <cellStyle name="Currency 172" xfId="338" xr:uid="{00000000-0005-0000-0000-00006C010000}"/>
    <cellStyle name="Currency 173" xfId="339" xr:uid="{00000000-0005-0000-0000-00006D010000}"/>
    <cellStyle name="Currency 174" xfId="340" xr:uid="{00000000-0005-0000-0000-00006E010000}"/>
    <cellStyle name="Currency 175" xfId="341" xr:uid="{00000000-0005-0000-0000-00006F010000}"/>
    <cellStyle name="Currency 176" xfId="342" xr:uid="{00000000-0005-0000-0000-000070010000}"/>
    <cellStyle name="Currency 177" xfId="343" xr:uid="{00000000-0005-0000-0000-000071010000}"/>
    <cellStyle name="Currency 178" xfId="344" xr:uid="{00000000-0005-0000-0000-000072010000}"/>
    <cellStyle name="Currency 179" xfId="345" xr:uid="{00000000-0005-0000-0000-000073010000}"/>
    <cellStyle name="Currency 18" xfId="346" xr:uid="{00000000-0005-0000-0000-000074010000}"/>
    <cellStyle name="Currency 180" xfId="347" xr:uid="{00000000-0005-0000-0000-000075010000}"/>
    <cellStyle name="Currency 181" xfId="348" xr:uid="{00000000-0005-0000-0000-000076010000}"/>
    <cellStyle name="Currency 182" xfId="349" xr:uid="{00000000-0005-0000-0000-000077010000}"/>
    <cellStyle name="Currency 183" xfId="350" xr:uid="{00000000-0005-0000-0000-000078010000}"/>
    <cellStyle name="Currency 184" xfId="351" xr:uid="{00000000-0005-0000-0000-000079010000}"/>
    <cellStyle name="Currency 185" xfId="352" xr:uid="{00000000-0005-0000-0000-00007A010000}"/>
    <cellStyle name="Currency 186" xfId="353" xr:uid="{00000000-0005-0000-0000-00007B010000}"/>
    <cellStyle name="Currency 187" xfId="354" xr:uid="{00000000-0005-0000-0000-00007C010000}"/>
    <cellStyle name="Currency 188" xfId="355" xr:uid="{00000000-0005-0000-0000-00007D010000}"/>
    <cellStyle name="Currency 189" xfId="356" xr:uid="{00000000-0005-0000-0000-00007E010000}"/>
    <cellStyle name="Currency 19" xfId="357" xr:uid="{00000000-0005-0000-0000-00007F010000}"/>
    <cellStyle name="Currency 190" xfId="358" xr:uid="{00000000-0005-0000-0000-000080010000}"/>
    <cellStyle name="Currency 191" xfId="359" xr:uid="{00000000-0005-0000-0000-000081010000}"/>
    <cellStyle name="Currency 192" xfId="360" xr:uid="{00000000-0005-0000-0000-000082010000}"/>
    <cellStyle name="Currency 193" xfId="361" xr:uid="{00000000-0005-0000-0000-000083010000}"/>
    <cellStyle name="Currency 194" xfId="362" xr:uid="{00000000-0005-0000-0000-000084010000}"/>
    <cellStyle name="Currency 195" xfId="363" xr:uid="{00000000-0005-0000-0000-000085010000}"/>
    <cellStyle name="Currency 196" xfId="364" xr:uid="{00000000-0005-0000-0000-000086010000}"/>
    <cellStyle name="Currency 197" xfId="365" xr:uid="{00000000-0005-0000-0000-000087010000}"/>
    <cellStyle name="Currency 198" xfId="366" xr:uid="{00000000-0005-0000-0000-000088010000}"/>
    <cellStyle name="Currency 199" xfId="367" xr:uid="{00000000-0005-0000-0000-000089010000}"/>
    <cellStyle name="Currency 2" xfId="368" xr:uid="{00000000-0005-0000-0000-00008A010000}"/>
    <cellStyle name="Currency 20" xfId="369" xr:uid="{00000000-0005-0000-0000-00008B010000}"/>
    <cellStyle name="Currency 200" xfId="370" xr:uid="{00000000-0005-0000-0000-00008C010000}"/>
    <cellStyle name="Currency 201" xfId="371" xr:uid="{00000000-0005-0000-0000-00008D010000}"/>
    <cellStyle name="Currency 202" xfId="372" xr:uid="{00000000-0005-0000-0000-00008E010000}"/>
    <cellStyle name="Currency 203" xfId="373" xr:uid="{00000000-0005-0000-0000-00008F010000}"/>
    <cellStyle name="Currency 204" xfId="374" xr:uid="{00000000-0005-0000-0000-000090010000}"/>
    <cellStyle name="Currency 205" xfId="375" xr:uid="{00000000-0005-0000-0000-000091010000}"/>
    <cellStyle name="Currency 206" xfId="376" xr:uid="{00000000-0005-0000-0000-000092010000}"/>
    <cellStyle name="Currency 207" xfId="377" xr:uid="{00000000-0005-0000-0000-000093010000}"/>
    <cellStyle name="Currency 208" xfId="378" xr:uid="{00000000-0005-0000-0000-000094010000}"/>
    <cellStyle name="Currency 209" xfId="379" xr:uid="{00000000-0005-0000-0000-000095010000}"/>
    <cellStyle name="Currency 21" xfId="380" xr:uid="{00000000-0005-0000-0000-000096010000}"/>
    <cellStyle name="Currency 210" xfId="381" xr:uid="{00000000-0005-0000-0000-000097010000}"/>
    <cellStyle name="Currency 211" xfId="382" xr:uid="{00000000-0005-0000-0000-000098010000}"/>
    <cellStyle name="Currency 212" xfId="383" xr:uid="{00000000-0005-0000-0000-000099010000}"/>
    <cellStyle name="Currency 213" xfId="384" xr:uid="{00000000-0005-0000-0000-00009A010000}"/>
    <cellStyle name="Currency 214" xfId="385" xr:uid="{00000000-0005-0000-0000-00009B010000}"/>
    <cellStyle name="Currency 215" xfId="386" xr:uid="{00000000-0005-0000-0000-00009C010000}"/>
    <cellStyle name="Currency 216" xfId="387" xr:uid="{00000000-0005-0000-0000-00009D010000}"/>
    <cellStyle name="Currency 217" xfId="388" xr:uid="{00000000-0005-0000-0000-00009E010000}"/>
    <cellStyle name="Currency 218" xfId="389" xr:uid="{00000000-0005-0000-0000-00009F010000}"/>
    <cellStyle name="Currency 219" xfId="390" xr:uid="{00000000-0005-0000-0000-0000A0010000}"/>
    <cellStyle name="Currency 22" xfId="391" xr:uid="{00000000-0005-0000-0000-0000A1010000}"/>
    <cellStyle name="Currency 220" xfId="392" xr:uid="{00000000-0005-0000-0000-0000A2010000}"/>
    <cellStyle name="Currency 221" xfId="393" xr:uid="{00000000-0005-0000-0000-0000A3010000}"/>
    <cellStyle name="Currency 222" xfId="394" xr:uid="{00000000-0005-0000-0000-0000A4010000}"/>
    <cellStyle name="Currency 223" xfId="395" xr:uid="{00000000-0005-0000-0000-0000A5010000}"/>
    <cellStyle name="Currency 23" xfId="396" xr:uid="{00000000-0005-0000-0000-0000A6010000}"/>
    <cellStyle name="Currency 24" xfId="397" xr:uid="{00000000-0005-0000-0000-0000A7010000}"/>
    <cellStyle name="Currency 25" xfId="398" xr:uid="{00000000-0005-0000-0000-0000A8010000}"/>
    <cellStyle name="Currency 26" xfId="399" xr:uid="{00000000-0005-0000-0000-0000A9010000}"/>
    <cellStyle name="Currency 27" xfId="400" xr:uid="{00000000-0005-0000-0000-0000AA010000}"/>
    <cellStyle name="Currency 28" xfId="401" xr:uid="{00000000-0005-0000-0000-0000AB010000}"/>
    <cellStyle name="Currency 29" xfId="402" xr:uid="{00000000-0005-0000-0000-0000AC010000}"/>
    <cellStyle name="Currency 3" xfId="403" xr:uid="{00000000-0005-0000-0000-0000AD010000}"/>
    <cellStyle name="Currency 30" xfId="404" xr:uid="{00000000-0005-0000-0000-0000AE010000}"/>
    <cellStyle name="Currency 31" xfId="405" xr:uid="{00000000-0005-0000-0000-0000AF010000}"/>
    <cellStyle name="Currency 32" xfId="406" xr:uid="{00000000-0005-0000-0000-0000B0010000}"/>
    <cellStyle name="Currency 33" xfId="407" xr:uid="{00000000-0005-0000-0000-0000B1010000}"/>
    <cellStyle name="Currency 34" xfId="408" xr:uid="{00000000-0005-0000-0000-0000B2010000}"/>
    <cellStyle name="Currency 35" xfId="409" xr:uid="{00000000-0005-0000-0000-0000B3010000}"/>
    <cellStyle name="Currency 36" xfId="410" xr:uid="{00000000-0005-0000-0000-0000B4010000}"/>
    <cellStyle name="Currency 37" xfId="411" xr:uid="{00000000-0005-0000-0000-0000B5010000}"/>
    <cellStyle name="Currency 38" xfId="412" xr:uid="{00000000-0005-0000-0000-0000B6010000}"/>
    <cellStyle name="Currency 39" xfId="413" xr:uid="{00000000-0005-0000-0000-0000B7010000}"/>
    <cellStyle name="Currency 4" xfId="414" xr:uid="{00000000-0005-0000-0000-0000B8010000}"/>
    <cellStyle name="Currency 40" xfId="415" xr:uid="{00000000-0005-0000-0000-0000B9010000}"/>
    <cellStyle name="Currency 41" xfId="416" xr:uid="{00000000-0005-0000-0000-0000BA010000}"/>
    <cellStyle name="Currency 42" xfId="417" xr:uid="{00000000-0005-0000-0000-0000BB010000}"/>
    <cellStyle name="Currency 43" xfId="418" xr:uid="{00000000-0005-0000-0000-0000BC010000}"/>
    <cellStyle name="Currency 44" xfId="419" xr:uid="{00000000-0005-0000-0000-0000BD010000}"/>
    <cellStyle name="Currency 45" xfId="420" xr:uid="{00000000-0005-0000-0000-0000BE010000}"/>
    <cellStyle name="Currency 46" xfId="421" xr:uid="{00000000-0005-0000-0000-0000BF010000}"/>
    <cellStyle name="Currency 47" xfId="422" xr:uid="{00000000-0005-0000-0000-0000C0010000}"/>
    <cellStyle name="Currency 48" xfId="423" xr:uid="{00000000-0005-0000-0000-0000C1010000}"/>
    <cellStyle name="Currency 49" xfId="424" xr:uid="{00000000-0005-0000-0000-0000C2010000}"/>
    <cellStyle name="Currency 5" xfId="425" xr:uid="{00000000-0005-0000-0000-0000C3010000}"/>
    <cellStyle name="Currency 50" xfId="426" xr:uid="{00000000-0005-0000-0000-0000C4010000}"/>
    <cellStyle name="Currency 51" xfId="427" xr:uid="{00000000-0005-0000-0000-0000C5010000}"/>
    <cellStyle name="Currency 52" xfId="428" xr:uid="{00000000-0005-0000-0000-0000C6010000}"/>
    <cellStyle name="Currency 53" xfId="429" xr:uid="{00000000-0005-0000-0000-0000C7010000}"/>
    <cellStyle name="Currency 54" xfId="430" xr:uid="{00000000-0005-0000-0000-0000C8010000}"/>
    <cellStyle name="Currency 55" xfId="431" xr:uid="{00000000-0005-0000-0000-0000C9010000}"/>
    <cellStyle name="Currency 56" xfId="432" xr:uid="{00000000-0005-0000-0000-0000CA010000}"/>
    <cellStyle name="Currency 57" xfId="433" xr:uid="{00000000-0005-0000-0000-0000CB010000}"/>
    <cellStyle name="Currency 58" xfId="434" xr:uid="{00000000-0005-0000-0000-0000CC010000}"/>
    <cellStyle name="Currency 59" xfId="435" xr:uid="{00000000-0005-0000-0000-0000CD010000}"/>
    <cellStyle name="Currency 6" xfId="436" xr:uid="{00000000-0005-0000-0000-0000CE010000}"/>
    <cellStyle name="Currency 60" xfId="437" xr:uid="{00000000-0005-0000-0000-0000CF010000}"/>
    <cellStyle name="Currency 61" xfId="438" xr:uid="{00000000-0005-0000-0000-0000D0010000}"/>
    <cellStyle name="Currency 62" xfId="439" xr:uid="{00000000-0005-0000-0000-0000D1010000}"/>
    <cellStyle name="Currency 63" xfId="440" xr:uid="{00000000-0005-0000-0000-0000D2010000}"/>
    <cellStyle name="Currency 64" xfId="441" xr:uid="{00000000-0005-0000-0000-0000D3010000}"/>
    <cellStyle name="Currency 65" xfId="442" xr:uid="{00000000-0005-0000-0000-0000D4010000}"/>
    <cellStyle name="Currency 66" xfId="443" xr:uid="{00000000-0005-0000-0000-0000D5010000}"/>
    <cellStyle name="Currency 67" xfId="444" xr:uid="{00000000-0005-0000-0000-0000D6010000}"/>
    <cellStyle name="Currency 68" xfId="445" xr:uid="{00000000-0005-0000-0000-0000D7010000}"/>
    <cellStyle name="Currency 69" xfId="446" xr:uid="{00000000-0005-0000-0000-0000D8010000}"/>
    <cellStyle name="Currency 7" xfId="447" xr:uid="{00000000-0005-0000-0000-0000D9010000}"/>
    <cellStyle name="Currency 70" xfId="448" xr:uid="{00000000-0005-0000-0000-0000DA010000}"/>
    <cellStyle name="Currency 71" xfId="449" xr:uid="{00000000-0005-0000-0000-0000DB010000}"/>
    <cellStyle name="Currency 72" xfId="450" xr:uid="{00000000-0005-0000-0000-0000DC010000}"/>
    <cellStyle name="Currency 73" xfId="451" xr:uid="{00000000-0005-0000-0000-0000DD010000}"/>
    <cellStyle name="Currency 74" xfId="452" xr:uid="{00000000-0005-0000-0000-0000DE010000}"/>
    <cellStyle name="Currency 75" xfId="453" xr:uid="{00000000-0005-0000-0000-0000DF010000}"/>
    <cellStyle name="Currency 76" xfId="454" xr:uid="{00000000-0005-0000-0000-0000E0010000}"/>
    <cellStyle name="Currency 77" xfId="455" xr:uid="{00000000-0005-0000-0000-0000E1010000}"/>
    <cellStyle name="Currency 78" xfId="456" xr:uid="{00000000-0005-0000-0000-0000E2010000}"/>
    <cellStyle name="Currency 79" xfId="457" xr:uid="{00000000-0005-0000-0000-0000E3010000}"/>
    <cellStyle name="Currency 8" xfId="458" xr:uid="{00000000-0005-0000-0000-0000E4010000}"/>
    <cellStyle name="Currency 80" xfId="459" xr:uid="{00000000-0005-0000-0000-0000E5010000}"/>
    <cellStyle name="Currency 81" xfId="460" xr:uid="{00000000-0005-0000-0000-0000E6010000}"/>
    <cellStyle name="Currency 82" xfId="461" xr:uid="{00000000-0005-0000-0000-0000E7010000}"/>
    <cellStyle name="Currency 83" xfId="462" xr:uid="{00000000-0005-0000-0000-0000E8010000}"/>
    <cellStyle name="Currency 84" xfId="463" xr:uid="{00000000-0005-0000-0000-0000E9010000}"/>
    <cellStyle name="Currency 85" xfId="464" xr:uid="{00000000-0005-0000-0000-0000EA010000}"/>
    <cellStyle name="Currency 86" xfId="465" xr:uid="{00000000-0005-0000-0000-0000EB010000}"/>
    <cellStyle name="Currency 87" xfId="466" xr:uid="{00000000-0005-0000-0000-0000EC010000}"/>
    <cellStyle name="Currency 88" xfId="467" xr:uid="{00000000-0005-0000-0000-0000ED010000}"/>
    <cellStyle name="Currency 89" xfId="468" xr:uid="{00000000-0005-0000-0000-0000EE010000}"/>
    <cellStyle name="Currency 9" xfId="469" xr:uid="{00000000-0005-0000-0000-0000EF010000}"/>
    <cellStyle name="Currency 90" xfId="470" xr:uid="{00000000-0005-0000-0000-0000F0010000}"/>
    <cellStyle name="Currency 91" xfId="471" xr:uid="{00000000-0005-0000-0000-0000F1010000}"/>
    <cellStyle name="Currency 92" xfId="472" xr:uid="{00000000-0005-0000-0000-0000F2010000}"/>
    <cellStyle name="Currency 93" xfId="473" xr:uid="{00000000-0005-0000-0000-0000F3010000}"/>
    <cellStyle name="Currency 94" xfId="474" xr:uid="{00000000-0005-0000-0000-0000F4010000}"/>
    <cellStyle name="Currency 95" xfId="475" xr:uid="{00000000-0005-0000-0000-0000F5010000}"/>
    <cellStyle name="Currency 96" xfId="476" xr:uid="{00000000-0005-0000-0000-0000F6010000}"/>
    <cellStyle name="Currency 97" xfId="477" xr:uid="{00000000-0005-0000-0000-0000F7010000}"/>
    <cellStyle name="Currency 98" xfId="478" xr:uid="{00000000-0005-0000-0000-0000F8010000}"/>
    <cellStyle name="Currency 99" xfId="479" xr:uid="{00000000-0005-0000-0000-0000F9010000}"/>
    <cellStyle name="Excel Built-in Normal" xfId="480" xr:uid="{00000000-0005-0000-0000-0000FA010000}"/>
    <cellStyle name="Explanatory Text 2" xfId="481" xr:uid="{00000000-0005-0000-0000-0000FB010000}"/>
    <cellStyle name="Explanatory Text 2 2" xfId="620" xr:uid="{00000000-0005-0000-0000-0000FC010000}"/>
    <cellStyle name="Good 2" xfId="482" xr:uid="{00000000-0005-0000-0000-0000FD010000}"/>
    <cellStyle name="Good 2 2" xfId="621" xr:uid="{00000000-0005-0000-0000-0000FE010000}"/>
    <cellStyle name="Heading 1 2" xfId="483" xr:uid="{00000000-0005-0000-0000-0000FF010000}"/>
    <cellStyle name="Heading 1 2 2" xfId="622" xr:uid="{00000000-0005-0000-0000-000000020000}"/>
    <cellStyle name="Heading 2 2" xfId="484" xr:uid="{00000000-0005-0000-0000-000001020000}"/>
    <cellStyle name="Heading 2 2 2" xfId="623" xr:uid="{00000000-0005-0000-0000-000002020000}"/>
    <cellStyle name="Heading 3 2" xfId="485" xr:uid="{00000000-0005-0000-0000-000003020000}"/>
    <cellStyle name="Heading 3 2 2" xfId="624" xr:uid="{00000000-0005-0000-0000-000004020000}"/>
    <cellStyle name="Heading 4 2" xfId="486" xr:uid="{00000000-0005-0000-0000-000005020000}"/>
    <cellStyle name="Heading 4 2 2" xfId="625" xr:uid="{00000000-0005-0000-0000-000006020000}"/>
    <cellStyle name="Hyperlink" xfId="487" builtinId="8"/>
    <cellStyle name="Hyperlink 2" xfId="488" xr:uid="{00000000-0005-0000-0000-000008020000}"/>
    <cellStyle name="Hyperlink 3" xfId="489" xr:uid="{00000000-0005-0000-0000-000009020000}"/>
    <cellStyle name="Hyperlink 3 2" xfId="626" xr:uid="{00000000-0005-0000-0000-00000A020000}"/>
    <cellStyle name="Hyperlink 4" xfId="490" xr:uid="{00000000-0005-0000-0000-00000B020000}"/>
    <cellStyle name="Hyperlink 5" xfId="491" xr:uid="{00000000-0005-0000-0000-00000C020000}"/>
    <cellStyle name="Hyperlink 5 2" xfId="492" xr:uid="{00000000-0005-0000-0000-00000D020000}"/>
    <cellStyle name="Hyperlink 5 2 2" xfId="627" xr:uid="{00000000-0005-0000-0000-00000E020000}"/>
    <cellStyle name="Hyperlink 6" xfId="493" xr:uid="{00000000-0005-0000-0000-00000F020000}"/>
    <cellStyle name="Hyperlink 7" xfId="494" xr:uid="{00000000-0005-0000-0000-000010020000}"/>
    <cellStyle name="Input 2" xfId="495" xr:uid="{00000000-0005-0000-0000-000011020000}"/>
    <cellStyle name="Input 2 2" xfId="628" xr:uid="{00000000-0005-0000-0000-000012020000}"/>
    <cellStyle name="Linked Cell 2" xfId="496" xr:uid="{00000000-0005-0000-0000-000013020000}"/>
    <cellStyle name="Linked Cell 2 2" xfId="629" xr:uid="{00000000-0005-0000-0000-000014020000}"/>
    <cellStyle name="Neutral 2" xfId="497" xr:uid="{00000000-0005-0000-0000-000015020000}"/>
    <cellStyle name="Neutral 2 2" xfId="630" xr:uid="{00000000-0005-0000-0000-000016020000}"/>
    <cellStyle name="Normal" xfId="0" builtinId="0"/>
    <cellStyle name="Normal 10" xfId="498" xr:uid="{00000000-0005-0000-0000-000018020000}"/>
    <cellStyle name="Normal 100" xfId="499" xr:uid="{00000000-0005-0000-0000-000019020000}"/>
    <cellStyle name="Normal 118" xfId="500" xr:uid="{00000000-0005-0000-0000-00001A020000}"/>
    <cellStyle name="Normal 12" xfId="501" xr:uid="{00000000-0005-0000-0000-00001B020000}"/>
    <cellStyle name="Normal 13" xfId="502" xr:uid="{00000000-0005-0000-0000-00001C020000}"/>
    <cellStyle name="Normal 13 2" xfId="503" xr:uid="{00000000-0005-0000-0000-00001D020000}"/>
    <cellStyle name="Normal 13 2 2" xfId="504" xr:uid="{00000000-0005-0000-0000-00001E020000}"/>
    <cellStyle name="Normal 13 2 2 2" xfId="505" xr:uid="{00000000-0005-0000-0000-00001F020000}"/>
    <cellStyle name="Normal 13 2 2 2 2" xfId="506" xr:uid="{00000000-0005-0000-0000-000020020000}"/>
    <cellStyle name="Normal 13 2 2 2 3" xfId="507" xr:uid="{00000000-0005-0000-0000-000021020000}"/>
    <cellStyle name="Normal 13 2 2 2 3 2" xfId="631" xr:uid="{00000000-0005-0000-0000-000022020000}"/>
    <cellStyle name="Normal 13 2 2 2 4" xfId="632" xr:uid="{00000000-0005-0000-0000-000023020000}"/>
    <cellStyle name="Normal 13 2 2 3" xfId="633" xr:uid="{00000000-0005-0000-0000-000024020000}"/>
    <cellStyle name="Normal 13 2 3" xfId="508" xr:uid="{00000000-0005-0000-0000-000025020000}"/>
    <cellStyle name="Normal 13 2 3 2" xfId="634" xr:uid="{00000000-0005-0000-0000-000026020000}"/>
    <cellStyle name="Normal 13 2 4" xfId="635" xr:uid="{00000000-0005-0000-0000-000027020000}"/>
    <cellStyle name="Normal 13 3" xfId="509" xr:uid="{00000000-0005-0000-0000-000028020000}"/>
    <cellStyle name="Normal 13 3 2" xfId="510" xr:uid="{00000000-0005-0000-0000-000029020000}"/>
    <cellStyle name="Normal 13 3 2 2" xfId="636" xr:uid="{00000000-0005-0000-0000-00002A020000}"/>
    <cellStyle name="Normal 13 3 3" xfId="637" xr:uid="{00000000-0005-0000-0000-00002B020000}"/>
    <cellStyle name="Normal 13 4" xfId="511" xr:uid="{00000000-0005-0000-0000-00002C020000}"/>
    <cellStyle name="Normal 13 4 2" xfId="638" xr:uid="{00000000-0005-0000-0000-00002D020000}"/>
    <cellStyle name="Normal 13 5" xfId="639" xr:uid="{00000000-0005-0000-0000-00002E020000}"/>
    <cellStyle name="Normal 13 6" xfId="512" xr:uid="{00000000-0005-0000-0000-00002F020000}"/>
    <cellStyle name="Normal 13 6 2" xfId="640" xr:uid="{00000000-0005-0000-0000-000030020000}"/>
    <cellStyle name="Normal 15" xfId="513" xr:uid="{00000000-0005-0000-0000-000031020000}"/>
    <cellStyle name="Normal 16" xfId="514" xr:uid="{00000000-0005-0000-0000-000032020000}"/>
    <cellStyle name="Normal 17" xfId="515" xr:uid="{00000000-0005-0000-0000-000033020000}"/>
    <cellStyle name="Normal 19" xfId="516" xr:uid="{00000000-0005-0000-0000-000034020000}"/>
    <cellStyle name="Normal 2" xfId="517" xr:uid="{00000000-0005-0000-0000-000035020000}"/>
    <cellStyle name="Normal 2 2" xfId="518" xr:uid="{00000000-0005-0000-0000-000036020000}"/>
    <cellStyle name="Normal 2 2 2" xfId="519" xr:uid="{00000000-0005-0000-0000-000037020000}"/>
    <cellStyle name="Normal 2 2 2 2" xfId="641" xr:uid="{00000000-0005-0000-0000-000038020000}"/>
    <cellStyle name="Normal 2 2 3" xfId="520" xr:uid="{00000000-0005-0000-0000-000039020000}"/>
    <cellStyle name="Normal 2 2 3 2" xfId="642" xr:uid="{00000000-0005-0000-0000-00003A020000}"/>
    <cellStyle name="Normal 2 3" xfId="521" xr:uid="{00000000-0005-0000-0000-00003B020000}"/>
    <cellStyle name="Normal 2 3 2" xfId="522" xr:uid="{00000000-0005-0000-0000-00003C020000}"/>
    <cellStyle name="Normal 2 3 2 2" xfId="643" xr:uid="{00000000-0005-0000-0000-00003D020000}"/>
    <cellStyle name="Normal 2 4" xfId="523" xr:uid="{00000000-0005-0000-0000-00003E020000}"/>
    <cellStyle name="Normal 2 4 2" xfId="524" xr:uid="{00000000-0005-0000-0000-00003F020000}"/>
    <cellStyle name="Normal 2 4 2 2" xfId="644" xr:uid="{00000000-0005-0000-0000-000040020000}"/>
    <cellStyle name="Normal 2 5" xfId="525" xr:uid="{00000000-0005-0000-0000-000041020000}"/>
    <cellStyle name="Normal 2 5 2" xfId="645" xr:uid="{00000000-0005-0000-0000-000042020000}"/>
    <cellStyle name="Normal 23" xfId="526" xr:uid="{00000000-0005-0000-0000-000043020000}"/>
    <cellStyle name="Normal 3" xfId="527" xr:uid="{00000000-0005-0000-0000-000044020000}"/>
    <cellStyle name="Normal 3 2" xfId="528" xr:uid="{00000000-0005-0000-0000-000045020000}"/>
    <cellStyle name="Normal 3 2 11" xfId="529" xr:uid="{00000000-0005-0000-0000-000046020000}"/>
    <cellStyle name="Normal 3 2 2" xfId="646" xr:uid="{00000000-0005-0000-0000-000047020000}"/>
    <cellStyle name="Normal 3 3" xfId="530" xr:uid="{00000000-0005-0000-0000-000048020000}"/>
    <cellStyle name="Normal 3 4" xfId="531" xr:uid="{00000000-0005-0000-0000-000049020000}"/>
    <cellStyle name="Normal 3 4 2" xfId="647" xr:uid="{00000000-0005-0000-0000-00004A020000}"/>
    <cellStyle name="Normal 3 8" xfId="532" xr:uid="{00000000-0005-0000-0000-00004B020000}"/>
    <cellStyle name="Normal 3 8 2" xfId="533" xr:uid="{00000000-0005-0000-0000-00004C020000}"/>
    <cellStyle name="Normal 3 8 2 2" xfId="534" xr:uid="{00000000-0005-0000-0000-00004D020000}"/>
    <cellStyle name="Normal 3 8 2 2 2" xfId="648" xr:uid="{00000000-0005-0000-0000-00004E020000}"/>
    <cellStyle name="Normal 3 8 2 3" xfId="649" xr:uid="{00000000-0005-0000-0000-00004F020000}"/>
    <cellStyle name="Normal 3 8 3" xfId="535" xr:uid="{00000000-0005-0000-0000-000050020000}"/>
    <cellStyle name="Normal 3 8 3 2" xfId="650" xr:uid="{00000000-0005-0000-0000-000051020000}"/>
    <cellStyle name="Normal 3 8 4" xfId="651" xr:uid="{00000000-0005-0000-0000-000052020000}"/>
    <cellStyle name="Normal 4" xfId="536" xr:uid="{00000000-0005-0000-0000-000053020000}"/>
    <cellStyle name="Normal 4 2" xfId="537" xr:uid="{00000000-0005-0000-0000-000054020000}"/>
    <cellStyle name="Normal 4 2 2" xfId="652" xr:uid="{00000000-0005-0000-0000-000055020000}"/>
    <cellStyle name="Normal 4 3" xfId="538" xr:uid="{00000000-0005-0000-0000-000056020000}"/>
    <cellStyle name="Normal 4 4" xfId="539" xr:uid="{00000000-0005-0000-0000-000057020000}"/>
    <cellStyle name="Normal 4 4 2" xfId="653" xr:uid="{00000000-0005-0000-0000-000058020000}"/>
    <cellStyle name="Normal 416" xfId="540" xr:uid="{00000000-0005-0000-0000-000059020000}"/>
    <cellStyle name="Normal 417" xfId="541" xr:uid="{00000000-0005-0000-0000-00005A020000}"/>
    <cellStyle name="Normal 428" xfId="542" xr:uid="{00000000-0005-0000-0000-00005B020000}"/>
    <cellStyle name="Normal 429" xfId="543" xr:uid="{00000000-0005-0000-0000-00005C020000}"/>
    <cellStyle name="Normal 486" xfId="544" xr:uid="{00000000-0005-0000-0000-00005D020000}"/>
    <cellStyle name="Normal 487" xfId="545" xr:uid="{00000000-0005-0000-0000-00005E020000}"/>
    <cellStyle name="Normal 489" xfId="546" xr:uid="{00000000-0005-0000-0000-00005F020000}"/>
    <cellStyle name="Normal 490" xfId="547" xr:uid="{00000000-0005-0000-0000-000060020000}"/>
    <cellStyle name="Normal 5" xfId="548" xr:uid="{00000000-0005-0000-0000-000061020000}"/>
    <cellStyle name="Normal 5 2" xfId="549" xr:uid="{00000000-0005-0000-0000-000062020000}"/>
    <cellStyle name="Normal 5 3" xfId="550" xr:uid="{00000000-0005-0000-0000-000063020000}"/>
    <cellStyle name="Normal 5 3 2" xfId="654" xr:uid="{00000000-0005-0000-0000-000064020000}"/>
    <cellStyle name="Normal 506" xfId="551" xr:uid="{00000000-0005-0000-0000-000065020000}"/>
    <cellStyle name="Normal 516" xfId="552" xr:uid="{00000000-0005-0000-0000-000066020000}"/>
    <cellStyle name="Normal 517" xfId="553" xr:uid="{00000000-0005-0000-0000-000067020000}"/>
    <cellStyle name="Normal 53" xfId="554" xr:uid="{00000000-0005-0000-0000-000068020000}"/>
    <cellStyle name="Normal 54" xfId="555" xr:uid="{00000000-0005-0000-0000-000069020000}"/>
    <cellStyle name="Normal 542" xfId="556" xr:uid="{00000000-0005-0000-0000-00006A020000}"/>
    <cellStyle name="Normal 543" xfId="557" xr:uid="{00000000-0005-0000-0000-00006B020000}"/>
    <cellStyle name="Normal 544" xfId="558" xr:uid="{00000000-0005-0000-0000-00006C020000}"/>
    <cellStyle name="Normal 547" xfId="559" xr:uid="{00000000-0005-0000-0000-00006D020000}"/>
    <cellStyle name="Normal 548" xfId="560" xr:uid="{00000000-0005-0000-0000-00006E020000}"/>
    <cellStyle name="Normal 550" xfId="561" xr:uid="{00000000-0005-0000-0000-00006F020000}"/>
    <cellStyle name="Normal 571" xfId="562" xr:uid="{00000000-0005-0000-0000-000070020000}"/>
    <cellStyle name="Normal 572" xfId="563" xr:uid="{00000000-0005-0000-0000-000071020000}"/>
    <cellStyle name="Normal 6" xfId="564" xr:uid="{00000000-0005-0000-0000-000072020000}"/>
    <cellStyle name="Normal 6 2" xfId="565" xr:uid="{00000000-0005-0000-0000-000073020000}"/>
    <cellStyle name="Normal 6 2 2" xfId="655" xr:uid="{00000000-0005-0000-0000-000074020000}"/>
    <cellStyle name="Normal 6 3" xfId="566" xr:uid="{00000000-0005-0000-0000-000075020000}"/>
    <cellStyle name="Normal 6 4" xfId="656" xr:uid="{00000000-0005-0000-0000-000076020000}"/>
    <cellStyle name="Normal 7" xfId="567" xr:uid="{00000000-0005-0000-0000-000077020000}"/>
    <cellStyle name="Normal 7 2" xfId="568" xr:uid="{00000000-0005-0000-0000-000078020000}"/>
    <cellStyle name="Normal 7 2 2" xfId="657" xr:uid="{00000000-0005-0000-0000-000079020000}"/>
    <cellStyle name="Normal 8" xfId="569" xr:uid="{00000000-0005-0000-0000-00007A020000}"/>
    <cellStyle name="Normal 8 2" xfId="659" xr:uid="{00000000-0005-0000-0000-00007B020000}"/>
    <cellStyle name="Normal 8 3" xfId="658" xr:uid="{00000000-0005-0000-0000-00007C020000}"/>
    <cellStyle name="Normal 8 4" xfId="592" xr:uid="{00000000-0005-0000-0000-00007D020000}"/>
    <cellStyle name="Normal_Sheet1" xfId="570" xr:uid="{00000000-0005-0000-0000-00007E020000}"/>
    <cellStyle name="Note 2" xfId="571" xr:uid="{00000000-0005-0000-0000-00007F020000}"/>
    <cellStyle name="Note 2 2" xfId="660" xr:uid="{00000000-0005-0000-0000-000080020000}"/>
    <cellStyle name="Output 2" xfId="572" xr:uid="{00000000-0005-0000-0000-000081020000}"/>
    <cellStyle name="Output 2 2" xfId="661" xr:uid="{00000000-0005-0000-0000-000082020000}"/>
    <cellStyle name="Percent 2" xfId="573" xr:uid="{00000000-0005-0000-0000-000083020000}"/>
    <cellStyle name="Standard 3" xfId="574" xr:uid="{00000000-0005-0000-0000-000084020000}"/>
    <cellStyle name="Standard 4" xfId="575" xr:uid="{00000000-0005-0000-0000-000085020000}"/>
    <cellStyle name="Standard 4 2" xfId="576" xr:uid="{00000000-0005-0000-0000-000086020000}"/>
    <cellStyle name="Standard 4 2 2" xfId="577" xr:uid="{00000000-0005-0000-0000-000087020000}"/>
    <cellStyle name="Standard 4 2 2 2" xfId="578" xr:uid="{00000000-0005-0000-0000-000088020000}"/>
    <cellStyle name="Standard 4 2 2 2 2" xfId="662" xr:uid="{00000000-0005-0000-0000-000089020000}"/>
    <cellStyle name="Standard 4 2 2 3" xfId="663" xr:uid="{00000000-0005-0000-0000-00008A020000}"/>
    <cellStyle name="Standard 4 2 3" xfId="579" xr:uid="{00000000-0005-0000-0000-00008B020000}"/>
    <cellStyle name="Standard 4 2 3 2" xfId="664" xr:uid="{00000000-0005-0000-0000-00008C020000}"/>
    <cellStyle name="Standard 4 2 4" xfId="665" xr:uid="{00000000-0005-0000-0000-00008D020000}"/>
    <cellStyle name="Standard 4 3" xfId="580" xr:uid="{00000000-0005-0000-0000-00008E020000}"/>
    <cellStyle name="Standard 4 3 2" xfId="581" xr:uid="{00000000-0005-0000-0000-00008F020000}"/>
    <cellStyle name="Standard 4 3 2 2" xfId="666" xr:uid="{00000000-0005-0000-0000-000090020000}"/>
    <cellStyle name="Standard 4 3 3" xfId="667" xr:uid="{00000000-0005-0000-0000-000091020000}"/>
    <cellStyle name="Standard 4 4" xfId="582" xr:uid="{00000000-0005-0000-0000-000092020000}"/>
    <cellStyle name="Standard 4 4 2" xfId="668" xr:uid="{00000000-0005-0000-0000-000093020000}"/>
    <cellStyle name="Standard 4 5" xfId="669" xr:uid="{00000000-0005-0000-0000-000094020000}"/>
    <cellStyle name="Standard 6" xfId="583" xr:uid="{00000000-0005-0000-0000-000095020000}"/>
    <cellStyle name="Title 2" xfId="584" xr:uid="{00000000-0005-0000-0000-000096020000}"/>
    <cellStyle name="Title 2 2" xfId="670" xr:uid="{00000000-0005-0000-0000-000097020000}"/>
    <cellStyle name="Total 2" xfId="585" xr:uid="{00000000-0005-0000-0000-000098020000}"/>
    <cellStyle name="Total 2 2" xfId="671" xr:uid="{00000000-0005-0000-0000-000099020000}"/>
    <cellStyle name="Warning Text 2" xfId="586" xr:uid="{00000000-0005-0000-0000-00009A020000}"/>
    <cellStyle name="Warning Text 2 2" xfId="672" xr:uid="{00000000-0005-0000-0000-00009B020000}"/>
    <cellStyle name="표준 2" xfId="587" xr:uid="{00000000-0005-0000-0000-00009C020000}"/>
    <cellStyle name="一般 7" xfId="588" xr:uid="{00000000-0005-0000-0000-00009D020000}"/>
    <cellStyle name="標準 2" xfId="589" xr:uid="{00000000-0005-0000-0000-00009E020000}"/>
    <cellStyle name="標準 2 2" xfId="590" xr:uid="{00000000-0005-0000-0000-00009F020000}"/>
    <cellStyle name="標準 2 3" xfId="591" xr:uid="{00000000-0005-0000-0000-0000A0020000}"/>
    <cellStyle name="標準_Sheet1" xfId="673" xr:uid="{00000000-0005-0000-0000-0000A1020000}"/>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im.greene@caplug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kim.greene@caplug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1"/>
      <c r="B2" s="38" t="s">
        <v>975</v>
      </c>
      <c r="C2" s="36"/>
      <c r="D2" s="227"/>
      <c r="E2" s="3"/>
      <c r="F2" s="36"/>
      <c r="G2" s="34"/>
    </row>
    <row r="3" spans="1:7">
      <c r="A3" s="351"/>
      <c r="B3" s="5" t="s">
        <v>964</v>
      </c>
      <c r="C3" s="6"/>
      <c r="D3" s="228"/>
      <c r="E3" s="3"/>
      <c r="F3" s="6"/>
      <c r="G3" s="34"/>
    </row>
    <row r="4" spans="1:7" ht="15.75">
      <c r="A4" s="351"/>
      <c r="B4" s="41" t="s">
        <v>977</v>
      </c>
      <c r="C4" s="7"/>
      <c r="D4" s="229"/>
      <c r="E4" s="3"/>
      <c r="F4" s="7"/>
      <c r="G4" s="34"/>
    </row>
    <row r="5" spans="1:7">
      <c r="A5" s="351"/>
      <c r="B5" s="40" t="s">
        <v>1169</v>
      </c>
      <c r="C5" s="4"/>
      <c r="D5" s="230"/>
      <c r="E5" s="3"/>
      <c r="F5" s="4"/>
      <c r="G5" s="34"/>
    </row>
    <row r="6" spans="1:7">
      <c r="A6" s="351"/>
      <c r="B6" s="8"/>
      <c r="C6" s="8"/>
      <c r="D6" s="231"/>
      <c r="E6" s="8"/>
      <c r="F6" s="8"/>
      <c r="G6" s="34"/>
    </row>
    <row r="7" spans="1:7">
      <c r="A7" s="351"/>
      <c r="B7" s="8"/>
      <c r="C7" s="8"/>
      <c r="D7" s="231"/>
      <c r="E7" s="8"/>
      <c r="F7" s="8"/>
      <c r="G7" s="34"/>
    </row>
    <row r="8" spans="1:7">
      <c r="A8" s="351"/>
      <c r="B8" s="8"/>
      <c r="C8" s="8"/>
      <c r="D8" s="231"/>
      <c r="E8" s="8"/>
      <c r="F8" s="8"/>
      <c r="G8" s="34"/>
    </row>
    <row r="9" spans="1:7">
      <c r="A9" s="351"/>
      <c r="B9" s="354" t="s">
        <v>978</v>
      </c>
      <c r="C9" s="354"/>
      <c r="D9" s="354"/>
      <c r="E9" s="354"/>
      <c r="F9" s="354"/>
      <c r="G9" s="34"/>
    </row>
    <row r="10" spans="1:7" ht="27" customHeight="1">
      <c r="A10" s="351"/>
      <c r="B10" s="355" t="s">
        <v>511</v>
      </c>
      <c r="C10" s="355"/>
      <c r="D10" s="355"/>
      <c r="E10" s="355"/>
      <c r="F10" s="355"/>
      <c r="G10" s="34"/>
    </row>
    <row r="11" spans="1:7" ht="27" customHeight="1">
      <c r="A11" s="351"/>
      <c r="B11" s="356"/>
      <c r="C11" s="356"/>
      <c r="D11" s="356"/>
      <c r="E11" s="356"/>
      <c r="F11" s="356"/>
      <c r="G11" s="34"/>
    </row>
    <row r="12" spans="1:7" ht="16.5">
      <c r="A12" s="351"/>
      <c r="B12" s="42" t="s">
        <v>976</v>
      </c>
      <c r="C12" s="43" t="s">
        <v>979</v>
      </c>
      <c r="D12" s="232" t="s">
        <v>980</v>
      </c>
      <c r="E12" s="43" t="s">
        <v>706</v>
      </c>
      <c r="F12" s="43" t="s">
        <v>707</v>
      </c>
      <c r="G12" s="34"/>
    </row>
    <row r="13" spans="1:7" ht="33.75">
      <c r="A13" s="351"/>
      <c r="B13" s="2">
        <v>1</v>
      </c>
      <c r="C13" s="37" t="s">
        <v>1220</v>
      </c>
      <c r="D13" s="39" t="s">
        <v>1004</v>
      </c>
      <c r="E13" s="214" t="s">
        <v>981</v>
      </c>
      <c r="F13" s="214"/>
      <c r="G13" s="34"/>
    </row>
    <row r="14" spans="1:7" ht="33.75">
      <c r="A14" s="351"/>
      <c r="B14" s="2">
        <v>2</v>
      </c>
      <c r="C14" s="37" t="s">
        <v>1220</v>
      </c>
      <c r="D14" s="39" t="s">
        <v>1154</v>
      </c>
      <c r="E14" s="214" t="s">
        <v>607</v>
      </c>
      <c r="F14" s="214" t="s">
        <v>608</v>
      </c>
      <c r="G14" s="34"/>
    </row>
    <row r="15" spans="1:7" ht="89.1" customHeight="1">
      <c r="A15" s="351"/>
      <c r="B15" s="357">
        <v>2.0099999999999998</v>
      </c>
      <c r="C15" s="348" t="s">
        <v>1220</v>
      </c>
      <c r="D15" s="360" t="s">
        <v>2745</v>
      </c>
      <c r="E15" s="215" t="s">
        <v>708</v>
      </c>
      <c r="F15" s="215" t="s">
        <v>711</v>
      </c>
      <c r="G15" s="34"/>
    </row>
    <row r="16" spans="1:7" ht="99" customHeight="1">
      <c r="A16" s="351"/>
      <c r="B16" s="358"/>
      <c r="C16" s="349"/>
      <c r="D16" s="361"/>
      <c r="E16" s="216"/>
      <c r="F16" s="216" t="s">
        <v>709</v>
      </c>
      <c r="G16" s="34"/>
    </row>
    <row r="17" spans="1:7" ht="63" customHeight="1">
      <c r="A17" s="351"/>
      <c r="B17" s="359"/>
      <c r="C17" s="350"/>
      <c r="D17" s="362"/>
      <c r="E17" s="37"/>
      <c r="F17" s="37" t="s">
        <v>710</v>
      </c>
      <c r="G17" s="34"/>
    </row>
    <row r="18" spans="1:7" ht="117" customHeight="1">
      <c r="A18" s="351"/>
      <c r="B18" s="357">
        <v>2.02</v>
      </c>
      <c r="C18" s="348" t="s">
        <v>1220</v>
      </c>
      <c r="D18" s="360" t="s">
        <v>2746</v>
      </c>
      <c r="E18" s="215" t="s">
        <v>512</v>
      </c>
      <c r="F18" s="215" t="s">
        <v>601</v>
      </c>
      <c r="G18" s="34"/>
    </row>
    <row r="19" spans="1:7" ht="71.099999999999994" customHeight="1">
      <c r="A19" s="351"/>
      <c r="B19" s="358"/>
      <c r="C19" s="349"/>
      <c r="D19" s="361"/>
      <c r="E19" s="216" t="s">
        <v>606</v>
      </c>
      <c r="F19" s="216" t="s">
        <v>513</v>
      </c>
      <c r="G19" s="34"/>
    </row>
    <row r="20" spans="1:7" ht="90.75" customHeight="1">
      <c r="A20" s="351"/>
      <c r="B20" s="358"/>
      <c r="C20" s="349"/>
      <c r="D20" s="361"/>
      <c r="E20" s="216"/>
      <c r="F20" s="216" t="s">
        <v>713</v>
      </c>
      <c r="G20" s="34"/>
    </row>
    <row r="21" spans="1:7" ht="74.25" customHeight="1">
      <c r="A21" s="351"/>
      <c r="B21" s="359"/>
      <c r="C21" s="350"/>
      <c r="D21" s="362"/>
      <c r="E21" s="37"/>
      <c r="F21" s="37" t="s">
        <v>712</v>
      </c>
      <c r="G21" s="34"/>
    </row>
    <row r="22" spans="1:7" ht="90" customHeight="1">
      <c r="A22" s="351"/>
      <c r="B22" s="366">
        <v>2.0299999999999998</v>
      </c>
      <c r="C22" s="366" t="s">
        <v>947</v>
      </c>
      <c r="D22" s="345" t="s">
        <v>2747</v>
      </c>
      <c r="E22" s="348" t="s">
        <v>510</v>
      </c>
      <c r="F22" s="215" t="s">
        <v>534</v>
      </c>
      <c r="G22" s="34"/>
    </row>
    <row r="23" spans="1:7" ht="109.5" customHeight="1">
      <c r="A23" s="351"/>
      <c r="B23" s="367"/>
      <c r="C23" s="367"/>
      <c r="D23" s="346"/>
      <c r="E23" s="349"/>
      <c r="F23" s="216" t="s">
        <v>948</v>
      </c>
      <c r="G23" s="34"/>
    </row>
    <row r="24" spans="1:7" ht="74.25" customHeight="1">
      <c r="A24" s="351"/>
      <c r="B24" s="368"/>
      <c r="C24" s="368"/>
      <c r="D24" s="347"/>
      <c r="E24" s="350"/>
      <c r="F24" s="37" t="s">
        <v>509</v>
      </c>
      <c r="G24" s="34"/>
    </row>
    <row r="25" spans="1:7" ht="72" customHeight="1">
      <c r="A25" s="351"/>
      <c r="B25" s="2" t="s">
        <v>532</v>
      </c>
      <c r="C25" s="37" t="s">
        <v>533</v>
      </c>
      <c r="D25" s="39" t="s">
        <v>2748</v>
      </c>
      <c r="E25" s="37" t="s">
        <v>2741</v>
      </c>
      <c r="F25" s="37" t="s">
        <v>535</v>
      </c>
      <c r="G25" s="34"/>
    </row>
    <row r="26" spans="1:7" ht="98.1" customHeight="1">
      <c r="A26" s="351"/>
      <c r="B26" s="363">
        <v>3</v>
      </c>
      <c r="C26" s="357" t="s">
        <v>79</v>
      </c>
      <c r="D26" s="360" t="s">
        <v>2749</v>
      </c>
      <c r="E26" s="348" t="s">
        <v>0</v>
      </c>
      <c r="F26" s="215" t="s">
        <v>73</v>
      </c>
      <c r="G26" s="34"/>
    </row>
    <row r="27" spans="1:7" ht="90" customHeight="1">
      <c r="A27" s="351"/>
      <c r="B27" s="364"/>
      <c r="C27" s="358"/>
      <c r="D27" s="361"/>
      <c r="E27" s="349"/>
      <c r="F27" s="216" t="s">
        <v>68</v>
      </c>
      <c r="G27" s="34"/>
    </row>
    <row r="28" spans="1:7" ht="19.350000000000001" customHeight="1">
      <c r="A28" s="351"/>
      <c r="B28" s="364"/>
      <c r="C28" s="358"/>
      <c r="D28" s="361"/>
      <c r="E28" s="349"/>
      <c r="F28" s="216" t="s">
        <v>69</v>
      </c>
      <c r="G28" s="34"/>
    </row>
    <row r="29" spans="1:7" ht="74.45" customHeight="1">
      <c r="A29" s="351"/>
      <c r="B29" s="364"/>
      <c r="C29" s="358"/>
      <c r="D29" s="361"/>
      <c r="E29" s="349"/>
      <c r="F29" s="216" t="s">
        <v>70</v>
      </c>
      <c r="G29" s="34"/>
    </row>
    <row r="30" spans="1:7" ht="62.45" customHeight="1">
      <c r="A30" s="351"/>
      <c r="B30" s="364"/>
      <c r="C30" s="358"/>
      <c r="D30" s="361"/>
      <c r="E30" s="349"/>
      <c r="F30" s="216" t="s">
        <v>71</v>
      </c>
      <c r="G30" s="34"/>
    </row>
    <row r="31" spans="1:7" ht="81" customHeight="1">
      <c r="A31" s="351"/>
      <c r="B31" s="364"/>
      <c r="C31" s="358"/>
      <c r="D31" s="361"/>
      <c r="E31" s="349"/>
      <c r="F31" s="216" t="s">
        <v>72</v>
      </c>
      <c r="G31" s="34"/>
    </row>
    <row r="32" spans="1:7" ht="48.75" customHeight="1">
      <c r="A32" s="351"/>
      <c r="B32" s="364"/>
      <c r="C32" s="358"/>
      <c r="D32" s="361"/>
      <c r="E32" s="349"/>
      <c r="F32" s="216" t="s">
        <v>75</v>
      </c>
      <c r="G32" s="34"/>
    </row>
    <row r="33" spans="1:7" ht="98.45" customHeight="1">
      <c r="A33" s="351"/>
      <c r="B33" s="364"/>
      <c r="C33" s="358"/>
      <c r="D33" s="361"/>
      <c r="E33" s="349"/>
      <c r="F33" s="216" t="s">
        <v>74</v>
      </c>
      <c r="G33" s="34"/>
    </row>
    <row r="34" spans="1:7" ht="89.1" customHeight="1">
      <c r="A34" s="351"/>
      <c r="B34" s="364"/>
      <c r="C34" s="358"/>
      <c r="D34" s="361"/>
      <c r="E34" s="349"/>
      <c r="F34" s="216" t="s">
        <v>76</v>
      </c>
      <c r="G34" s="34"/>
    </row>
    <row r="35" spans="1:7" ht="29.1" customHeight="1">
      <c r="A35" s="351"/>
      <c r="B35" s="364"/>
      <c r="C35" s="358"/>
      <c r="D35" s="361"/>
      <c r="E35" s="349"/>
      <c r="F35" s="216" t="s">
        <v>77</v>
      </c>
      <c r="G35" s="34"/>
    </row>
    <row r="36" spans="1:7" ht="126.75">
      <c r="A36" s="351"/>
      <c r="B36" s="365"/>
      <c r="C36" s="359"/>
      <c r="D36" s="362"/>
      <c r="E36" s="350"/>
      <c r="F36" s="217" t="s">
        <v>78</v>
      </c>
      <c r="G36" s="34"/>
    </row>
    <row r="37" spans="1:7" ht="123.75">
      <c r="A37" s="351"/>
      <c r="B37" s="176">
        <v>3.01</v>
      </c>
      <c r="C37" s="177" t="s">
        <v>79</v>
      </c>
      <c r="D37" s="39" t="s">
        <v>2750</v>
      </c>
      <c r="E37" s="218" t="s">
        <v>1475</v>
      </c>
      <c r="F37" s="219" t="s">
        <v>1602</v>
      </c>
      <c r="G37" s="34"/>
    </row>
    <row r="38" spans="1:7" ht="112.5">
      <c r="A38" s="351"/>
      <c r="B38" s="176">
        <v>3.02</v>
      </c>
      <c r="C38" s="177" t="s">
        <v>1509</v>
      </c>
      <c r="D38" s="39" t="s">
        <v>2751</v>
      </c>
      <c r="E38" s="218" t="s">
        <v>1524</v>
      </c>
      <c r="F38" s="219" t="s">
        <v>1603</v>
      </c>
      <c r="G38" s="34"/>
    </row>
    <row r="39" spans="1:7" ht="101.25">
      <c r="A39" s="351"/>
      <c r="B39" s="192">
        <v>4</v>
      </c>
      <c r="C39" s="191" t="s">
        <v>1782</v>
      </c>
      <c r="D39" s="39" t="s">
        <v>2752</v>
      </c>
      <c r="E39" s="37" t="s">
        <v>2680</v>
      </c>
      <c r="F39" s="37" t="s">
        <v>1783</v>
      </c>
      <c r="G39" s="34"/>
    </row>
    <row r="40" spans="1:7" ht="56.25">
      <c r="A40" s="351"/>
      <c r="B40" s="176">
        <v>4.01</v>
      </c>
      <c r="C40" s="191" t="s">
        <v>1782</v>
      </c>
      <c r="D40" s="39" t="s">
        <v>2754</v>
      </c>
      <c r="E40" s="37" t="s">
        <v>2700</v>
      </c>
      <c r="F40" s="37" t="s">
        <v>2706</v>
      </c>
      <c r="G40" s="34"/>
    </row>
    <row r="41" spans="1:7" ht="56.25">
      <c r="A41" s="351"/>
      <c r="B41" s="176" t="s">
        <v>2739</v>
      </c>
      <c r="C41" s="191" t="s">
        <v>1782</v>
      </c>
      <c r="D41" s="39" t="s">
        <v>2753</v>
      </c>
      <c r="E41" s="37" t="s">
        <v>2742</v>
      </c>
      <c r="F41" s="37" t="s">
        <v>2740</v>
      </c>
      <c r="G41" s="34"/>
    </row>
    <row r="42" spans="1:7" ht="56.25">
      <c r="A42" s="351"/>
      <c r="B42" s="176" t="s">
        <v>2791</v>
      </c>
      <c r="C42" s="191" t="s">
        <v>1782</v>
      </c>
      <c r="D42" s="39" t="s">
        <v>2962</v>
      </c>
      <c r="E42" s="37" t="s">
        <v>2741</v>
      </c>
      <c r="F42" s="37" t="s">
        <v>2792</v>
      </c>
      <c r="G42" s="34"/>
    </row>
    <row r="43" spans="1:7" ht="123.75">
      <c r="A43" s="351"/>
      <c r="B43" s="208">
        <v>4.0999999999999996</v>
      </c>
      <c r="C43" s="191" t="s">
        <v>2961</v>
      </c>
      <c r="D43" s="209">
        <v>42867</v>
      </c>
      <c r="E43" s="220" t="s">
        <v>2964</v>
      </c>
      <c r="F43" s="37" t="s">
        <v>2963</v>
      </c>
      <c r="G43" s="34"/>
    </row>
    <row r="44" spans="1:7" ht="78.75">
      <c r="A44" s="351"/>
      <c r="B44" s="208">
        <v>4.2</v>
      </c>
      <c r="C44" s="191" t="s">
        <v>2961</v>
      </c>
      <c r="D44" s="209">
        <v>42704</v>
      </c>
      <c r="E44" s="220" t="s">
        <v>3218</v>
      </c>
      <c r="F44" s="37" t="s">
        <v>3183</v>
      </c>
      <c r="G44" s="34"/>
    </row>
    <row r="45" spans="1:7" ht="157.5">
      <c r="A45" s="351"/>
      <c r="B45" s="287">
        <v>5</v>
      </c>
      <c r="C45" s="191" t="s">
        <v>2961</v>
      </c>
      <c r="D45" s="209">
        <v>42867</v>
      </c>
      <c r="E45" s="220" t="s">
        <v>14010</v>
      </c>
      <c r="F45" s="37" t="s">
        <v>13594</v>
      </c>
      <c r="G45" s="34"/>
    </row>
    <row r="46" spans="1:7" ht="45">
      <c r="A46" s="351"/>
      <c r="B46" s="208">
        <v>5.01</v>
      </c>
      <c r="C46" s="191" t="s">
        <v>2961</v>
      </c>
      <c r="D46" s="209">
        <v>42907</v>
      </c>
      <c r="E46" s="220" t="s">
        <v>14066</v>
      </c>
      <c r="F46" s="37" t="s">
        <v>13594</v>
      </c>
      <c r="G46" s="34"/>
    </row>
    <row r="47" spans="1:7" ht="67.5">
      <c r="A47" s="351"/>
      <c r="B47" s="208">
        <v>5.0999999999999996</v>
      </c>
      <c r="C47" s="191" t="s">
        <v>2961</v>
      </c>
      <c r="D47" s="209">
        <v>43070</v>
      </c>
      <c r="E47" s="220" t="s">
        <v>14292</v>
      </c>
      <c r="F47" s="37" t="s">
        <v>14293</v>
      </c>
      <c r="G47" s="34"/>
    </row>
    <row r="48" spans="1:7" ht="56.25">
      <c r="A48" s="351"/>
      <c r="B48" s="208">
        <v>5.1100000000000003</v>
      </c>
      <c r="C48" s="191" t="s">
        <v>14573</v>
      </c>
      <c r="D48" s="209">
        <v>43217</v>
      </c>
      <c r="E48" s="220" t="s">
        <v>14719</v>
      </c>
      <c r="F48" s="37" t="s">
        <v>14614</v>
      </c>
      <c r="G48" s="34"/>
    </row>
    <row r="49" spans="1:7" ht="13.5" thickBot="1">
      <c r="A49" s="352"/>
      <c r="B49" s="353" t="str">
        <f ca="1">OFFSET(L!$C$1,MATCH("General"&amp;"Cpy",L!$A:$A,0)-1,SL,,)</f>
        <v>© 2018 Responsible Minerals Initiative. All rights reserved.</v>
      </c>
      <c r="C49" s="353"/>
      <c r="D49" s="353"/>
      <c r="E49" s="353"/>
      <c r="F49" s="353"/>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s>
  <phoneticPr fontId="29"/>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9"/>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9"/>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9"/>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zoomScalePageLayoutView="70" workbookViewId="0">
      <selection activeCell="D18" sqref="D18:J1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3"/>
      <c r="B1" s="404"/>
      <c r="C1" s="404"/>
      <c r="D1" s="404"/>
      <c r="E1" s="404"/>
      <c r="F1" s="404"/>
      <c r="G1" s="404"/>
      <c r="H1" s="404"/>
      <c r="I1" s="404"/>
      <c r="J1" s="404"/>
      <c r="K1" s="405"/>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6" t="str">
        <f ca="1">OFFSET(L!$C$1,MATCH("Declaration"&amp;ADDRESS(ROW(),COLUMN(),4),L!$A:$A,0)-1,SL,,)</f>
        <v>Conflict Minerals Reporting Template (CMRT)</v>
      </c>
      <c r="E2" s="407"/>
      <c r="F2" s="407"/>
      <c r="G2" s="407"/>
      <c r="H2" s="407"/>
      <c r="I2" s="407"/>
      <c r="J2" s="408"/>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19"/>
      <c r="G3" s="419"/>
      <c r="H3" s="419"/>
      <c r="I3" s="194"/>
      <c r="J3" s="173" t="s">
        <v>14598</v>
      </c>
      <c r="K3" s="48"/>
      <c r="L3" s="144"/>
      <c r="M3" s="135"/>
      <c r="N3" s="135"/>
      <c r="O3" s="136"/>
      <c r="P3" s="149">
        <f>MATCH($D$3,LN,0)</f>
        <v>1</v>
      </c>
    </row>
    <row r="4" spans="1:34" ht="15.75">
      <c r="A4" s="46"/>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4" t="str">
        <f ca="1">OFFSET(L!$C$1,MATCH("Declaration"&amp;ADDRESS(ROW(),COLUMN(),4),L!$A:$A,0)-1,SL,,)</f>
        <v>Company Information</v>
      </c>
      <c r="C7" s="424"/>
      <c r="D7" s="424"/>
      <c r="E7" s="424"/>
      <c r="F7" s="424"/>
      <c r="G7" s="424"/>
      <c r="H7" s="424"/>
      <c r="I7" s="424"/>
      <c r="J7" s="42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9" t="s">
        <v>15425</v>
      </c>
      <c r="E8" s="410"/>
      <c r="F8" s="410"/>
      <c r="G8" s="410"/>
      <c r="H8" s="410"/>
      <c r="I8" s="410"/>
      <c r="J8" s="411"/>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1" t="s">
        <v>569</v>
      </c>
      <c r="E9" s="422"/>
      <c r="F9" s="422"/>
      <c r="G9" s="42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5" t="str">
        <f ca="1">OFFSET(L!$C$1,MATCH("Declaration"&amp;ADDRESS(ROW(),COLUMN(),4)&amp;LEFT($D$9,1),L!$A:$A,0)-1,SL,,)</f>
        <v>Description of Scope:</v>
      </c>
      <c r="C10" s="156"/>
      <c r="D10" s="416" t="s">
        <v>15426</v>
      </c>
      <c r="E10" s="417"/>
      <c r="F10" s="417"/>
      <c r="G10" s="417"/>
      <c r="H10" s="417"/>
      <c r="I10" s="417"/>
      <c r="J10" s="41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6"/>
      <c r="C11" s="156"/>
      <c r="D11" s="390" t="str">
        <f ca="1">IF(D9=Q9,OFFSET(L!$C$1,MATCH("Declaration"&amp;ADDRESS(ROW(),COLUMN(),4),L!$A:$A,0)-1,SL,,),"")</f>
        <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t="s">
        <v>15427</v>
      </c>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12"/>
      <c r="E13" s="413"/>
      <c r="F13" s="413"/>
      <c r="G13" s="413"/>
      <c r="H13" s="413"/>
      <c r="I13" s="413"/>
      <c r="J13" s="414"/>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9" t="s">
        <v>15428</v>
      </c>
      <c r="E14" s="400"/>
      <c r="F14" s="400"/>
      <c r="G14" s="400"/>
      <c r="H14" s="400"/>
      <c r="I14" s="400"/>
      <c r="J14" s="40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9" t="s">
        <v>15438</v>
      </c>
      <c r="E15" s="400"/>
      <c r="F15" s="400"/>
      <c r="G15" s="400"/>
      <c r="H15" s="400"/>
      <c r="I15" s="400"/>
      <c r="J15" s="40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44" t="s">
        <v>15439</v>
      </c>
      <c r="E16" s="427"/>
      <c r="F16" s="427"/>
      <c r="G16" s="427"/>
      <c r="H16" s="427"/>
      <c r="I16" s="427"/>
      <c r="J16" s="428"/>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12" t="s">
        <v>15429</v>
      </c>
      <c r="E17" s="413"/>
      <c r="F17" s="413"/>
      <c r="G17" s="413"/>
      <c r="H17" s="413"/>
      <c r="I17" s="413"/>
      <c r="J17" s="414"/>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12" t="s">
        <v>15438</v>
      </c>
      <c r="E18" s="413"/>
      <c r="F18" s="413"/>
      <c r="G18" s="413"/>
      <c r="H18" s="413"/>
      <c r="I18" s="413"/>
      <c r="J18" s="414"/>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9" t="s">
        <v>15440</v>
      </c>
      <c r="E19" s="400"/>
      <c r="F19" s="400"/>
      <c r="G19" s="400"/>
      <c r="H19" s="400"/>
      <c r="I19" s="400"/>
      <c r="J19" s="40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44" t="s">
        <v>15439</v>
      </c>
      <c r="E20" s="427"/>
      <c r="F20" s="427"/>
      <c r="G20" s="427"/>
      <c r="H20" s="427"/>
      <c r="I20" s="427"/>
      <c r="J20" s="428"/>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99" t="s">
        <v>15429</v>
      </c>
      <c r="E21" s="400"/>
      <c r="F21" s="400"/>
      <c r="G21" s="400"/>
      <c r="H21" s="400"/>
      <c r="I21" s="400"/>
      <c r="J21" s="40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29">
        <v>43235</v>
      </c>
      <c r="E22" s="430"/>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2"/>
      <c r="E23" s="40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1" t="str">
        <f ca="1">OFFSET(L!$C$1,MATCH("Declaration"&amp;ADDRESS(ROW(),COLUMN(),4),L!$A:$A,0)-1,SL,,)</f>
        <v>Answer the following questions 1 - 7 based on the declaration scope indicated above</v>
      </c>
      <c r="C24" s="431"/>
      <c r="D24" s="431"/>
      <c r="E24" s="431"/>
      <c r="F24" s="431"/>
      <c r="G24" s="431"/>
      <c r="H24" s="431"/>
      <c r="I24" s="431"/>
      <c r="J24" s="431"/>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t="s">
        <v>15430</v>
      </c>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44.25" customHeight="1">
      <c r="A27" s="53"/>
      <c r="B27" s="52" t="str">
        <f ca="1">OFFSET(L!$C$1,MATCH("Declaration"&amp;ADDRESS(ROW(),COLUMN(),4),L!$A:$A,0)-1,SL,,)&amp;P27</f>
        <v xml:space="preserve">Tin  </v>
      </c>
      <c r="C27" s="47"/>
      <c r="D27" s="375" t="s">
        <v>564</v>
      </c>
      <c r="E27" s="376"/>
      <c r="F27" s="15"/>
      <c r="G27" s="377" t="s">
        <v>15431</v>
      </c>
      <c r="H27" s="378"/>
      <c r="I27" s="378"/>
      <c r="J27" s="379"/>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75" t="s">
        <v>564</v>
      </c>
      <c r="E28" s="376"/>
      <c r="F28" s="15"/>
      <c r="G28" s="377" t="s">
        <v>15430</v>
      </c>
      <c r="H28" s="378"/>
      <c r="I28" s="378"/>
      <c r="J28" s="37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t="s">
        <v>15430</v>
      </c>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v>
      </c>
      <c r="C31" s="13"/>
      <c r="D31" s="395" t="str">
        <f ca="1">D25</f>
        <v>Answer</v>
      </c>
      <c r="E31" s="395"/>
      <c r="F31" s="21"/>
      <c r="G31" s="56" t="str">
        <f ca="1">G25</f>
        <v>Comments</v>
      </c>
      <c r="H31" s="56"/>
      <c r="I31" s="56"/>
      <c r="J31" s="100"/>
      <c r="K31" s="48"/>
      <c r="L31" s="141" t="s">
        <v>1384</v>
      </c>
      <c r="M31" s="135"/>
      <c r="N31" s="135"/>
      <c r="O31" s="136"/>
      <c r="P31" s="57">
        <f>COUNTIF(D$26:D$29,"No")</f>
        <v>4</v>
      </c>
      <c r="Q31" s="57" t="str">
        <f>IF(P31=4,""," (*)")</f>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3"/>
      <c r="E32" s="394"/>
      <c r="F32" s="59"/>
      <c r="G32" s="377" t="s">
        <v>15430</v>
      </c>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 xml:space="preserve">Tin  </v>
      </c>
      <c r="C33" s="13"/>
      <c r="D33" s="375"/>
      <c r="E33" s="376"/>
      <c r="F33" s="59"/>
      <c r="G33" s="377" t="s">
        <v>15431</v>
      </c>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75"/>
      <c r="E34" s="376"/>
      <c r="F34" s="59"/>
      <c r="G34" s="377" t="s">
        <v>15430</v>
      </c>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t="s">
        <v>15430</v>
      </c>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395" t="str">
        <f ca="1">D25</f>
        <v>Answer</v>
      </c>
      <c r="E37" s="395"/>
      <c r="F37" s="21"/>
      <c r="G37" s="56" t="str">
        <f ca="1">G25</f>
        <v>Comments</v>
      </c>
      <c r="H37" s="398"/>
      <c r="I37" s="398"/>
      <c r="J37" s="398"/>
      <c r="K37" s="48"/>
      <c r="L37" s="141" t="s">
        <v>1384</v>
      </c>
      <c r="M37" s="135"/>
      <c r="N37" s="135"/>
      <c r="O37" s="136"/>
      <c r="P37" s="57">
        <f>COUNTIF(D$26:D$29,"No")+COUNTIF(D$32:D$35,"No")</f>
        <v>4</v>
      </c>
      <c r="Q37" s="57" t="str">
        <f>IF(P37&gt;3,""," (*)")</f>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 xml:space="preserve">Tin  </v>
      </c>
      <c r="C39" s="13"/>
      <c r="D39" s="375"/>
      <c r="E39" s="376"/>
      <c r="F39" s="59"/>
      <c r="G39" s="377"/>
      <c r="H39" s="378"/>
      <c r="I39" s="378"/>
      <c r="J39" s="379"/>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75"/>
      <c r="E40" s="376"/>
      <c r="F40" s="59"/>
      <c r="G40" s="377"/>
      <c r="H40" s="378"/>
      <c r="I40" s="378"/>
      <c r="J40" s="37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 xml:space="preserve">Tin  </v>
      </c>
      <c r="C45" s="13"/>
      <c r="D45" s="375"/>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75"/>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 xml:space="preserve">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6"/>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 xml:space="preserve">Tin  </v>
      </c>
      <c r="C51" s="47"/>
      <c r="D51" s="396"/>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96"/>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96"/>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 xml:space="preserve">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3"/>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 xml:space="preserve">Tin  </v>
      </c>
      <c r="C57" s="13"/>
      <c r="D57" s="375"/>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75"/>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 xml:space="preserve">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 xml:space="preserve">Tin  </v>
      </c>
      <c r="C63" s="47"/>
      <c r="D63" s="375"/>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75"/>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v>
      </c>
      <c r="C71" s="69"/>
      <c r="D71" s="375" t="s">
        <v>563</v>
      </c>
      <c r="E71" s="376"/>
      <c r="F71" s="69"/>
      <c r="G71" s="377" t="s">
        <v>15432</v>
      </c>
      <c r="H71" s="378"/>
      <c r="I71" s="378"/>
      <c r="J71" s="379"/>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75" t="s">
        <v>563</v>
      </c>
      <c r="E73" s="376"/>
      <c r="F73" s="69"/>
      <c r="G73" s="377" t="s">
        <v>15433</v>
      </c>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75" t="s">
        <v>563</v>
      </c>
      <c r="E75" s="376"/>
      <c r="F75" s="69"/>
      <c r="G75" s="377" t="s">
        <v>15433</v>
      </c>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75" t="s">
        <v>563</v>
      </c>
      <c r="E77" s="376"/>
      <c r="F77" s="69"/>
      <c r="G77" s="377" t="s">
        <v>15434</v>
      </c>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384" t="s">
        <v>13590</v>
      </c>
      <c r="E79" s="385"/>
      <c r="F79" s="69"/>
      <c r="G79" s="377" t="s">
        <v>15434</v>
      </c>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v>
      </c>
      <c r="C81" s="69"/>
      <c r="D81" s="375" t="s">
        <v>563</v>
      </c>
      <c r="E81" s="376"/>
      <c r="F81" s="69"/>
      <c r="G81" s="377" t="s">
        <v>15435</v>
      </c>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v>
      </c>
      <c r="C83" s="69"/>
      <c r="D83" s="375" t="s">
        <v>563</v>
      </c>
      <c r="E83" s="376"/>
      <c r="F83" s="69"/>
      <c r="G83" s="377" t="s">
        <v>15436</v>
      </c>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v>
      </c>
      <c r="C85" s="69"/>
      <c r="D85" s="375" t="s">
        <v>564</v>
      </c>
      <c r="E85" s="376"/>
      <c r="F85" s="69"/>
      <c r="G85" s="377" t="s">
        <v>15437</v>
      </c>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D47:E47"/>
    <mergeCell ref="D21:J21"/>
    <mergeCell ref="D26:E26"/>
    <mergeCell ref="D27:E27"/>
    <mergeCell ref="D22:E22"/>
    <mergeCell ref="B24:J24"/>
    <mergeCell ref="D17:J17"/>
    <mergeCell ref="D31:E31"/>
    <mergeCell ref="D44:E44"/>
    <mergeCell ref="D37:E37"/>
    <mergeCell ref="D32:E32"/>
    <mergeCell ref="G27:J27"/>
    <mergeCell ref="G26:J26"/>
    <mergeCell ref="G28:J28"/>
    <mergeCell ref="G29:J29"/>
    <mergeCell ref="G32:J32"/>
    <mergeCell ref="G34:J34"/>
    <mergeCell ref="G35:J35"/>
    <mergeCell ref="G33:J33"/>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G62:J62"/>
    <mergeCell ref="H37:J37"/>
    <mergeCell ref="D12:J12"/>
    <mergeCell ref="D19:J19"/>
    <mergeCell ref="D23:E23"/>
    <mergeCell ref="G65:J65"/>
    <mergeCell ref="G63:J63"/>
    <mergeCell ref="D29:E29"/>
    <mergeCell ref="D28:E28"/>
    <mergeCell ref="D25:E25"/>
    <mergeCell ref="G41:J41"/>
    <mergeCell ref="D40:E40"/>
    <mergeCell ref="D41:E41"/>
    <mergeCell ref="G44:J44"/>
    <mergeCell ref="D45:E45"/>
    <mergeCell ref="G45:J45"/>
    <mergeCell ref="G40:J40"/>
    <mergeCell ref="D63:E63"/>
    <mergeCell ref="D62:E62"/>
    <mergeCell ref="G56:J56"/>
    <mergeCell ref="D20:J20"/>
    <mergeCell ref="D38:E38"/>
    <mergeCell ref="G39:J39"/>
    <mergeCell ref="D51:E51"/>
    <mergeCell ref="H61:J61"/>
    <mergeCell ref="D71:E71"/>
    <mergeCell ref="G68:I68"/>
    <mergeCell ref="D68:E68"/>
    <mergeCell ref="G70:J70"/>
    <mergeCell ref="D11:J11"/>
    <mergeCell ref="D34:E34"/>
    <mergeCell ref="D33:E33"/>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79:J79"/>
    <mergeCell ref="G77:J77"/>
    <mergeCell ref="G81:J81"/>
    <mergeCell ref="G83:J83"/>
    <mergeCell ref="A87:J87"/>
    <mergeCell ref="B86:J86"/>
    <mergeCell ref="D75:E75"/>
    <mergeCell ref="D81:E81"/>
    <mergeCell ref="D79:E79"/>
    <mergeCell ref="D83:E83"/>
    <mergeCell ref="G80:J80"/>
    <mergeCell ref="D85:E85"/>
    <mergeCell ref="G82:J82"/>
    <mergeCell ref="G85:J85"/>
    <mergeCell ref="D65:E65"/>
    <mergeCell ref="G69:J69"/>
    <mergeCell ref="D64:E64"/>
    <mergeCell ref="D69:E69"/>
    <mergeCell ref="B67:J67"/>
    <mergeCell ref="D77:E77"/>
    <mergeCell ref="D73:E73"/>
    <mergeCell ref="G71:J71"/>
    <mergeCell ref="G73:J73"/>
    <mergeCell ref="G75:J75"/>
  </mergeCells>
  <phoneticPr fontId="5"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C11" sqref="C11"/>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2" t="str">
        <f ca="1">OFFSET(L!$C$1,MATCH("Smelter List"&amp;ADDRESS(ROW(),COLUMN(),4),L!$A:$A,0)-1,SL,,)</f>
        <v>Link to "RMAP Conformant Smelter List"</v>
      </c>
      <c r="K2" s="433"/>
      <c r="L2" s="433"/>
      <c r="M2" s="433"/>
      <c r="N2" s="433"/>
      <c r="O2" s="433"/>
      <c r="P2" s="271"/>
      <c r="Q2" s="272"/>
      <c r="R2" s="273"/>
      <c r="S2" s="273"/>
      <c r="T2" s="273"/>
      <c r="U2" s="203"/>
      <c r="V2" s="203"/>
      <c r="W2" s="204"/>
      <c r="X2" s="203"/>
      <c r="Y2" s="203"/>
      <c r="Z2" s="203"/>
      <c r="AH2" s="184" t="s">
        <v>563</v>
      </c>
    </row>
    <row r="3" spans="1:34" s="25" customFormat="1" ht="274.5" customHeight="1">
      <c r="A3" s="222"/>
      <c r="B3" s="43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4"/>
      <c r="D3" s="434"/>
      <c r="E3" s="434"/>
      <c r="F3" s="274"/>
      <c r="G3" s="435" t="str">
        <f ca="1">OFFSET(L!$C$1,MATCH("General"&amp;"Cpy",L!$A:$A,0)-1,SL,,)</f>
        <v>© 2018 Responsible Minerals Initiative. All rights reserved.</v>
      </c>
      <c r="H3" s="435"/>
      <c r="I3" s="436"/>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235"/>
      <c r="B5" s="236" t="str">
        <f>IF(LEN(A5)=0,"",INDEX('Smelter Look-up'!$A:$A,MATCH($A5,'Smelter Look-up'!$E:$E,0)))</f>
        <v/>
      </c>
      <c r="C5" s="242" t="str">
        <f>IF(LEN(A5)=0,"",INDEX('Smelter Look-up'!$C:$C,MATCH($A5,'Smelter Look-up'!$E:$E,0)))</f>
        <v/>
      </c>
      <c r="D5" s="236"/>
      <c r="E5" s="236" t="str">
        <f ca="1">IF(ISERROR($V5),"",OFFSET('Smelter Look-up'!$D$4,$V5-4,0)&amp;"")</f>
        <v/>
      </c>
      <c r="F5" s="236" t="str">
        <f ca="1">IF(ISERROR($V5),"",OFFSET('Smelter Look-up'!$E$4,$V5-4,0))</f>
        <v/>
      </c>
      <c r="G5" s="236" t="str">
        <f ca="1">IF(C5=$X$4,"Enter smelter details", IF(ISERROR($V5),"",OFFSET('Smelter Look-up'!$F$4,$V5-4,0)))</f>
        <v/>
      </c>
      <c r="H5" s="237" t="str">
        <f ca="1">IF(ISERROR($V5),"",OFFSET('Smelter Look-up'!$G$4,$V5-4,0))</f>
        <v/>
      </c>
      <c r="I5" s="238" t="str">
        <f ca="1">IF(ISERROR($V5),"",OFFSET('Smelter Look-up'!$H$4,$V5-4,0))</f>
        <v/>
      </c>
      <c r="J5" s="238" t="str">
        <f ca="1">IF(ISERROR($V5),"",OFFSET('Smelter Look-up'!$I$4,$V5-4,0))</f>
        <v/>
      </c>
      <c r="K5" s="240"/>
      <c r="L5" s="240"/>
      <c r="M5" s="240"/>
      <c r="N5" s="240"/>
      <c r="O5" s="240"/>
      <c r="P5" s="239"/>
      <c r="Q5" s="241"/>
      <c r="R5" s="236" t="str">
        <f ca="1">IF(ISERROR($V5),"",OFFSET('Smelter Look-up'!$C$4,$V5-4,0)&amp;"")</f>
        <v/>
      </c>
      <c r="S5" s="250" t="str">
        <f t="shared" ref="S5:S58" ca="1" si="0">IF(B5="","",IF(ISERROR(MATCH($E5,CL,0)),"Unknown",INDIRECT("'C'!$A$"&amp;MATCH($E5,CL,0)+1)))</f>
        <v/>
      </c>
      <c r="T5" s="250" t="str">
        <f ca="1">IF(B5="","",IF(ISERROR(MATCH($J5,SorP!$B$1:$B$6230,0)),"",INDIRECT("'SorP'!$A$"&amp;MATCH($J5,SorP!$B$1:$B$6230,0))))</f>
        <v/>
      </c>
      <c r="U5" s="280"/>
      <c r="V5" s="281" t="e">
        <f>IF(C5="",NA(),MATCH($B5&amp;$C5,'Smelter Look-up'!$J:$J,0))</f>
        <v>#N/A</v>
      </c>
      <c r="W5" s="282"/>
      <c r="X5" s="282">
        <f t="shared" ref="X5:X58" ca="1" si="1">IF(AND(C5="Smelter not listed",OR(LEN(D5)=0,LEN(E5)=0)),1,0)</f>
        <v>0</v>
      </c>
      <c r="Y5" s="282"/>
      <c r="Z5" s="282"/>
      <c r="AB5" s="284" t="str">
        <f t="shared" ref="AB5:AB58" si="2">B5&amp;C5</f>
        <v/>
      </c>
    </row>
    <row r="6" spans="1:34" s="283" customFormat="1" ht="20.25">
      <c r="A6" s="235"/>
      <c r="B6" s="236" t="str">
        <f>IF(LEN(A6)=0,"",INDEX('Smelter Look-up'!$A:$A,MATCH($A6,'Smelter Look-up'!$E:$E,0)))</f>
        <v/>
      </c>
      <c r="C6" s="242" t="str">
        <f>IF(LEN(A6)=0,"",INDEX('Smelter Look-up'!$C:$C,MATCH($A6,'Smelter Look-up'!$E:$E,0)))</f>
        <v/>
      </c>
      <c r="D6" s="236"/>
      <c r="E6" s="236" t="str">
        <f ca="1">IF(ISERROR($V6),"",OFFSET('Smelter Look-up'!$D$4,$V6-4,0)&amp;"")</f>
        <v/>
      </c>
      <c r="F6" s="236" t="str">
        <f ca="1">IF(ISERROR($V6),"",OFFSET('Smelter Look-up'!$E$4,$V6-4,0))</f>
        <v/>
      </c>
      <c r="G6" s="236" t="str">
        <f ca="1">IF(C6=$X$4,"Enter smelter details", IF(ISERROR($V6),"",OFFSET('Smelter Look-up'!$F$4,$V6-4,0)))</f>
        <v/>
      </c>
      <c r="H6" s="237" t="str">
        <f ca="1">IF(ISERROR($V6),"",OFFSET('Smelter Look-up'!$G$4,$V6-4,0))</f>
        <v/>
      </c>
      <c r="I6" s="238" t="str">
        <f ca="1">IF(ISERROR($V6),"",OFFSET('Smelter Look-up'!$H$4,$V6-4,0))</f>
        <v/>
      </c>
      <c r="J6" s="238" t="str">
        <f ca="1">IF(ISERROR($V6),"",OFFSET('Smelter Look-up'!$I$4,$V6-4,0))</f>
        <v/>
      </c>
      <c r="K6" s="240"/>
      <c r="L6" s="240"/>
      <c r="M6" s="240"/>
      <c r="N6" s="240"/>
      <c r="O6" s="240"/>
      <c r="P6" s="239"/>
      <c r="Q6" s="241"/>
      <c r="R6" s="236" t="str">
        <f ca="1">IF(ISERROR($V6),"",OFFSET('Smelter Look-up'!$C$4,$V6-4,0)&amp;"")</f>
        <v/>
      </c>
      <c r="S6" s="250" t="str">
        <f t="shared" ca="1" si="0"/>
        <v/>
      </c>
      <c r="T6" s="250" t="str">
        <f ca="1">IF(B6="","",IF(ISERROR(MATCH($J6,SorP!$B$1:$B$6230,0)),"",INDIRECT("'SorP'!$A$"&amp;MATCH($J6,SorP!$B$1:$B$6230,0))))</f>
        <v/>
      </c>
      <c r="U6" s="280"/>
      <c r="V6" s="281" t="e">
        <f>IF(C6="",NA(),MATCH($B6&amp;$C6,'Smelter Look-up'!$J:$J,0))</f>
        <v>#N/A</v>
      </c>
      <c r="W6" s="282"/>
      <c r="X6" s="282">
        <f t="shared" ca="1" si="1"/>
        <v>0</v>
      </c>
      <c r="Y6" s="282"/>
      <c r="Z6" s="282"/>
      <c r="AB6" s="284" t="str">
        <f t="shared" si="2"/>
        <v/>
      </c>
    </row>
    <row r="7" spans="1:34" s="283" customFormat="1" ht="20.25">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25">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2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9"/>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7" t="str">
        <f ca="1">OFFSET(L!$C$1,MATCH("Checker"&amp;ADDRESS(ROW(),COLUMN(),4),L!$A:$A,0)-1,SL,,)</f>
        <v>To ensure all required fields have been populated before submitting to your customers review form for any line items highlighted in red</v>
      </c>
      <c r="B1" s="437"/>
      <c r="C1" s="437"/>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Caplugs (Protective Industries)</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t="str">
        <f>Declaration!D10</f>
        <v>Buffalo, NY, Erie, PA, Rancho Dominguez, CA</v>
      </c>
      <c r="C6" s="106" t="str">
        <f t="shared" ca="1" si="0"/>
        <v>Complete</v>
      </c>
      <c r="D6" s="112" t="str">
        <f>IF(H6=1,"Click here to provide a Description of Scope","")</f>
        <v/>
      </c>
      <c r="E6" s="88" t="s">
        <v>1452</v>
      </c>
      <c r="F6" s="111">
        <f>IF(OR(B5=Declaration!P9,B5=Declaration!Q9,B5=0),0,1)</f>
        <v>0</v>
      </c>
      <c r="G6" s="85">
        <f t="shared" si="1"/>
        <v>0</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Kim Greene</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kim.greene@caplugs.com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716-876-9855</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Kim Greene</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kim.greene@caplugs.com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716-876-9855</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43235</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 xml:space="preserve">Tin  </v>
      </c>
      <c r="B16" s="106" t="str">
        <f>Declaration!D27</f>
        <v>No</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 xml:space="preserve">Tin  </v>
      </c>
      <c r="B21" s="106">
        <f>IF($B$16="Yes",Declaration!D33,0)</f>
        <v>0</v>
      </c>
      <c r="C21" s="106" t="str">
        <f t="shared" ca="1" si="3"/>
        <v>Complete</v>
      </c>
      <c r="D21" s="114" t="str">
        <f>IF(H21=1,"Click here to answer question 2 for Tin","")</f>
        <v/>
      </c>
      <c r="E21" s="88" t="s">
        <v>930</v>
      </c>
      <c r="F21" s="111">
        <f>IF(B$16="No",0,1)</f>
        <v>0</v>
      </c>
      <c r="G21" s="85">
        <f t="shared" si="4"/>
        <v>1</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 xml:space="preserve">Tin  </v>
      </c>
      <c r="B26" s="106">
        <f>IF(AND($B$16="Yes",$B$21="Yes"),Declaration!D39,0)</f>
        <v>0</v>
      </c>
      <c r="C26" s="106" t="str">
        <f t="shared" ca="1" si="3"/>
        <v>Complete</v>
      </c>
      <c r="D26" s="114" t="str">
        <f>IF(H26=1,"Click here to answer question 3 for Tin","")</f>
        <v/>
      </c>
      <c r="E26" s="88" t="s">
        <v>930</v>
      </c>
      <c r="F26" s="111">
        <f>IF(OR(B16="No",B21="No"),0,1)</f>
        <v>0</v>
      </c>
      <c r="G26" s="85">
        <f t="shared" si="5"/>
        <v>1</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 xml:space="preserve">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 xml:space="preserve">Tin  </v>
      </c>
      <c r="B31" s="106">
        <f>IF(AND($B$16="Yes",$B$21="Yes"),Declaration!D45,0)</f>
        <v>0</v>
      </c>
      <c r="C31" s="106" t="str">
        <f ca="1">IF(H31=1,J31,I31)</f>
        <v>Complete</v>
      </c>
      <c r="D31" s="114" t="str">
        <f>IF(H31=1,"Click here to answer question 4 for Tin","")</f>
        <v/>
      </c>
      <c r="E31" s="88" t="s">
        <v>1452</v>
      </c>
      <c r="F31" s="111">
        <f>F26</f>
        <v>0</v>
      </c>
      <c r="G31" s="85">
        <f>IF(B31=0,1,0)</f>
        <v>1</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 xml:space="preserve">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 xml:space="preserve">Tin  </v>
      </c>
      <c r="B36" s="106">
        <f>IF(AND($B$16="Yes",$B$21="Yes"),Declaration!D51,0)</f>
        <v>0</v>
      </c>
      <c r="C36" s="106" t="str">
        <f ca="1">IF(H36=1,J36,I36)</f>
        <v>Complete</v>
      </c>
      <c r="D36" s="112" t="str">
        <f>IF(H36=1,"Click here to answer question 5 for Tin","")</f>
        <v/>
      </c>
      <c r="E36" s="88" t="s">
        <v>929</v>
      </c>
      <c r="F36" s="111">
        <f>F26</f>
        <v>0</v>
      </c>
      <c r="G36" s="85">
        <f t="shared" si="5"/>
        <v>1</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 xml:space="preserve">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 xml:space="preserve">Tin  </v>
      </c>
      <c r="B41" s="106">
        <f>IF(AND($B$16="Yes",$B$21="Yes"),Declaration!D57,0)</f>
        <v>0</v>
      </c>
      <c r="C41" s="106" t="str">
        <f t="shared" ca="1" si="3"/>
        <v>Complete</v>
      </c>
      <c r="D41" s="114" t="str">
        <f>IF(H41=1,"Click here to answer question 6 for Tin","")</f>
        <v/>
      </c>
      <c r="E41" s="88" t="s">
        <v>1448</v>
      </c>
      <c r="F41" s="111">
        <f>F26</f>
        <v>0</v>
      </c>
      <c r="G41" s="85">
        <f t="shared" si="5"/>
        <v>1</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 xml:space="preserve">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 xml:space="preserve">Tin  </v>
      </c>
      <c r="B46" s="106">
        <f>IF(AND($B$16="Yes",$B$21="Yes"),Declaration!D63,0)</f>
        <v>0</v>
      </c>
      <c r="C46" s="106" t="str">
        <f t="shared" ca="1" si="3"/>
        <v>Complete</v>
      </c>
      <c r="D46" s="115" t="str">
        <f>IF(H46=1,"Click here to answer question 7 for Tin","")</f>
        <v/>
      </c>
      <c r="E46" s="88" t="s">
        <v>930</v>
      </c>
      <c r="F46" s="111">
        <f>F26</f>
        <v>0</v>
      </c>
      <c r="G46" s="85">
        <f t="shared" si="5"/>
        <v>1</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v>
      </c>
      <c r="B50" s="106" t="str">
        <f>Declaration!D69</f>
        <v>Yes</v>
      </c>
      <c r="C50" s="106" t="str">
        <f t="shared" ca="1" si="3"/>
        <v>Complete</v>
      </c>
      <c r="D50" s="112" t="str">
        <f>IF(H50=1,"Click here to answer question (A)","")</f>
        <v/>
      </c>
      <c r="E50" s="88" t="s">
        <v>1452</v>
      </c>
      <c r="F50" s="111">
        <f>IF(SUM(F$25:F$28)=0,0,1)</f>
        <v>0</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v>
      </c>
      <c r="B51" s="106" t="str">
        <f>Declaration!D71</f>
        <v>Yes</v>
      </c>
      <c r="C51" s="106" t="str">
        <f t="shared" ca="1" si="3"/>
        <v>Complete</v>
      </c>
      <c r="D51" s="112" t="str">
        <f>IF(H51=1,"Click here to answer question (B)","")</f>
        <v/>
      </c>
      <c r="E51" s="88" t="s">
        <v>1452</v>
      </c>
      <c r="F51" s="111">
        <f t="shared" ref="F51:F60" si="7">F$50</f>
        <v>0</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https://www.caplugs.com/content/Quality.html</v>
      </c>
      <c r="C52" s="106" t="str">
        <f ca="1">IF(H52=1,J52,I52)</f>
        <v>Complete</v>
      </c>
      <c r="D52" s="112" t="str">
        <f>IF(H52=1,"Click here to specify URL for question (B)","")</f>
        <v/>
      </c>
      <c r="E52" s="88"/>
      <c r="F52" s="111">
        <f>IF(AND(F51=1,B51="Yes"),1,0)</f>
        <v>0</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v>
      </c>
      <c r="B53" s="106" t="str">
        <f>Declaration!D73</f>
        <v>Yes</v>
      </c>
      <c r="C53" s="106" t="str">
        <f t="shared" ca="1" si="3"/>
        <v>Complete</v>
      </c>
      <c r="D53" s="112" t="str">
        <f>IF(H53=1,"Click here to answer question (C)","")</f>
        <v/>
      </c>
      <c r="E53" s="88" t="s">
        <v>1452</v>
      </c>
      <c r="F53" s="111">
        <f t="shared" si="7"/>
        <v>0</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v>
      </c>
      <c r="B54" s="106" t="str">
        <f>Declaration!D75</f>
        <v>Yes</v>
      </c>
      <c r="C54" s="106" t="str">
        <f ca="1">IF(H54=1,J54,I54)</f>
        <v>Complete</v>
      </c>
      <c r="D54" s="112" t="str">
        <f>IF(H54=1,"Click here to answer question (D)","")</f>
        <v/>
      </c>
      <c r="E54" s="88" t="s">
        <v>1452</v>
      </c>
      <c r="F54" s="111">
        <f t="shared" si="7"/>
        <v>0</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v>
      </c>
      <c r="B55" s="106" t="str">
        <f>Declaration!D77</f>
        <v>Yes</v>
      </c>
      <c r="C55" s="106" t="str">
        <f t="shared" ca="1" si="3"/>
        <v>Complete</v>
      </c>
      <c r="D55" s="112" t="str">
        <f>IF(H55=1,"Click here to answer question (E)","")</f>
        <v/>
      </c>
      <c r="E55" s="88" t="s">
        <v>1452</v>
      </c>
      <c r="F55" s="111">
        <f t="shared" si="7"/>
        <v>0</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v>
      </c>
      <c r="B56" s="106" t="str">
        <f>Declaration!D79</f>
        <v>Yes, in conformance with IPC1755 (e.g., CMRT)</v>
      </c>
      <c r="C56" s="106" t="str">
        <f t="shared" ca="1" si="3"/>
        <v>Complete</v>
      </c>
      <c r="D56" s="112" t="str">
        <f>IF(H56=1,"Click here to answer question (F)","")</f>
        <v/>
      </c>
      <c r="E56" s="88" t="s">
        <v>1452</v>
      </c>
      <c r="F56" s="111">
        <f t="shared" si="7"/>
        <v>0</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v>
      </c>
      <c r="B58" s="106" t="str">
        <f>Declaration!D81</f>
        <v>Yes</v>
      </c>
      <c r="C58" s="106" t="str">
        <f t="shared" ca="1" si="3"/>
        <v>Complete</v>
      </c>
      <c r="D58" s="112" t="str">
        <f>IF(H58=1,"Click here to answer question (G)","")</f>
        <v/>
      </c>
      <c r="E58" s="88" t="s">
        <v>1452</v>
      </c>
      <c r="F58" s="111">
        <f t="shared" si="7"/>
        <v>0</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v>
      </c>
      <c r="B59" s="106" t="str">
        <f>Declaration!D83</f>
        <v>Yes</v>
      </c>
      <c r="C59" s="106" t="str">
        <f t="shared" ca="1" si="3"/>
        <v>Complete</v>
      </c>
      <c r="D59" s="112" t="str">
        <f>IF(H59=1,"Click here to answer question (H)","")</f>
        <v/>
      </c>
      <c r="E59" s="88" t="s">
        <v>1452</v>
      </c>
      <c r="F59" s="111">
        <f t="shared" si="7"/>
        <v>0</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v>
      </c>
      <c r="B60" s="106" t="str">
        <f>Declaration!D85</f>
        <v>No</v>
      </c>
      <c r="C60" s="106" t="str">
        <f t="shared" ca="1" si="3"/>
        <v>Complete</v>
      </c>
      <c r="D60" s="112" t="str">
        <f>IF(H60=1,"Click here to answer question (I)","")</f>
        <v/>
      </c>
      <c r="E60" s="88" t="s">
        <v>1452</v>
      </c>
      <c r="F60" s="111">
        <f t="shared" si="7"/>
        <v>0</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IF(K63=1,L63,IF(B16="No","Not Required",IF(G63=0,I63,J63)))</f>
        <v>Not Required</v>
      </c>
      <c r="D63" s="112" t="str">
        <f>IF(H63=0,"","Click here to provide smelter information")</f>
        <v/>
      </c>
      <c r="E63" s="88" t="s">
        <v>930</v>
      </c>
      <c r="F63" s="111">
        <f>F26</f>
        <v>0</v>
      </c>
      <c r="G63" s="85">
        <f>IF(AND(COUNTIF(SmelterIdetifiedForMetal,"Tin")&gt;0,COUNTIF('Smelter List'!AB$5:AB$2493,"Tin?*")&gt;0),0,1)</f>
        <v>1</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IF(K64=1,L64,IF(B17="No","Not Required",IF(G64=0,I64,J64)))</f>
        <v>Not Required</v>
      </c>
      <c r="D64" s="112" t="str">
        <f>IF(H64=0,"","Click here to provide smelter information")</f>
        <v/>
      </c>
      <c r="E64" s="88" t="s">
        <v>930</v>
      </c>
      <c r="F64" s="111">
        <f>F27</f>
        <v>0</v>
      </c>
      <c r="G64" s="85">
        <f>IF(AND(COUNTIF(SmelterIdetifiedForMetal,"Gold")&gt;0,COUNTIF('Smelter List'!AB$5:AB$2493,"Gold?*")&gt;0),0,1)</f>
        <v>1</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9"/>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39" t="str">
        <f ca="1">OFFSET(L!$C$1,MATCH("Product List"&amp;ADDRESS(ROW(),COLUMN(),4),L!$A:$A,0)-1,SL,,)</f>
        <v>Completion required only if reporting level "Product (or List of Products)" selected on the 'Declaration' worksheet.</v>
      </c>
      <c r="B1" s="440"/>
      <c r="C1" s="440"/>
      <c r="D1" s="440"/>
      <c r="E1" s="150"/>
    </row>
    <row r="2" spans="1:6">
      <c r="A2" s="29"/>
      <c r="B2" s="152"/>
      <c r="C2" s="152"/>
      <c r="D2"/>
      <c r="E2" s="30"/>
    </row>
    <row r="3" spans="1:6">
      <c r="A3" s="29"/>
      <c r="B3" s="152"/>
      <c r="C3" s="152"/>
      <c r="D3" s="152"/>
      <c r="E3" s="30"/>
    </row>
    <row r="4" spans="1:6" ht="15.75" customHeight="1">
      <c r="A4" s="29"/>
      <c r="B4" s="438" t="s">
        <v>1026</v>
      </c>
      <c r="C4" s="438"/>
      <c r="D4" s="438"/>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1" t="str">
        <f ca="1">OFFSET(L!$C$1,MATCH("General"&amp;"Cpy",L!$A:$A,0)-1,SL,,)</f>
        <v>© 2018 Responsible Minerals Initiative. All rights reserved.</v>
      </c>
      <c r="C1001" s="441"/>
      <c r="D1001" s="441"/>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9"/>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2"/>
      <c r="C1" s="442"/>
      <c r="D1" s="442"/>
      <c r="E1" s="442"/>
      <c r="F1" s="442"/>
      <c r="G1" s="442"/>
    </row>
    <row r="2" spans="1:16">
      <c r="A2" s="443"/>
      <c r="B2" s="443"/>
      <c r="C2" s="443"/>
      <c r="D2" s="443"/>
      <c r="E2" s="443"/>
      <c r="F2" s="443"/>
      <c r="G2" s="443"/>
      <c r="H2" s="443"/>
      <c r="I2" s="443"/>
    </row>
    <row r="3" spans="1:16">
      <c r="A3" s="443"/>
      <c r="B3" s="443"/>
      <c r="C3" s="443"/>
      <c r="D3" s="443"/>
      <c r="E3" s="443"/>
      <c r="F3" s="443"/>
      <c r="G3" s="443"/>
      <c r="H3" s="443"/>
      <c r="I3" s="443"/>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9"/>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9"/>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Greene, Kim</cp:lastModifiedBy>
  <cp:lastPrinted>2015-04-21T20:47:43Z</cp:lastPrinted>
  <dcterms:created xsi:type="dcterms:W3CDTF">2010-06-21T21:00:23Z</dcterms:created>
  <dcterms:modified xsi:type="dcterms:W3CDTF">2018-05-15T19:31:07Z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